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J1J2" sheetId="2" r:id="rId1"/>
    <sheet name="J3" sheetId="3" r:id="rId2"/>
    <sheet name="J4J5J6" sheetId="4" r:id="rId3"/>
    <sheet name="J7" sheetId="5" r:id="rId4"/>
    <sheet name="J8" sheetId="6" r:id="rId5"/>
    <sheet name="J9J10" sheetId="8" r:id="rId6"/>
    <sheet name="J11" sheetId="7" r:id="rId7"/>
  </sheets>
  <definedNames>
    <definedName name="_xlnm.Print_Area" localSheetId="6">'J11'!$A$1:$T$37</definedName>
    <definedName name="_xlnm.Print_Area" localSheetId="0">J1J2!$A$1:$O$36</definedName>
    <definedName name="_xlnm.Print_Area" localSheetId="1">'J3'!$A$1:$G$44</definedName>
    <definedName name="_xlnm.Print_Area" localSheetId="2">J4J5J6!$A$1:$J$42</definedName>
    <definedName name="_xlnm.Print_Area" localSheetId="3">'J7'!$A$1:$L$46</definedName>
    <definedName name="_xlnm.Print_Area" localSheetId="4">'J8'!$A$1:$I$36</definedName>
  </definedNames>
  <calcPr calcId="152511"/>
</workbook>
</file>

<file path=xl/calcChain.xml><?xml version="1.0" encoding="utf-8"?>
<calcChain xmlns="http://schemas.openxmlformats.org/spreadsheetml/2006/main">
  <c r="F49" i="8" l="1"/>
  <c r="E49" i="8"/>
  <c r="D49" i="8"/>
  <c r="C49" i="8"/>
  <c r="B48" i="8"/>
  <c r="B47" i="8"/>
  <c r="B49" i="8" s="1"/>
  <c r="J17" i="8"/>
  <c r="I17" i="8"/>
  <c r="H17" i="8"/>
  <c r="I16" i="8"/>
  <c r="H16" i="8"/>
  <c r="J16" i="8" s="1"/>
  <c r="I15" i="8"/>
  <c r="H15" i="8"/>
  <c r="J15" i="8" s="1"/>
  <c r="I8" i="8"/>
  <c r="H8" i="8"/>
  <c r="I7" i="8"/>
  <c r="H7" i="8"/>
  <c r="I6" i="8"/>
  <c r="H6" i="8"/>
  <c r="O9" i="7"/>
  <c r="Q9" i="7" s="1"/>
  <c r="T28" i="7"/>
  <c r="R28" i="7"/>
  <c r="T27" i="7"/>
  <c r="R27" i="7"/>
  <c r="T26" i="7"/>
  <c r="R26" i="7"/>
  <c r="T25" i="7"/>
  <c r="R25" i="7"/>
  <c r="T24" i="7"/>
  <c r="R24" i="7"/>
  <c r="T23" i="7"/>
  <c r="R23" i="7"/>
  <c r="T22" i="7"/>
  <c r="R22" i="7"/>
  <c r="T21" i="7"/>
  <c r="R21" i="7"/>
  <c r="Q14" i="7"/>
  <c r="O14" i="7"/>
  <c r="M14" i="7"/>
  <c r="Q13" i="7"/>
  <c r="O13" i="7"/>
  <c r="M13" i="7"/>
  <c r="O12" i="7"/>
  <c r="M12" i="7"/>
  <c r="Q12" i="7" s="1"/>
  <c r="O11" i="7"/>
  <c r="M11" i="7"/>
  <c r="Q11" i="7" s="1"/>
  <c r="M9" i="7"/>
  <c r="Q8" i="7"/>
  <c r="O8" i="7"/>
  <c r="M8" i="7"/>
  <c r="O7" i="7"/>
  <c r="M7" i="7"/>
  <c r="Q7" i="7" s="1"/>
  <c r="I33" i="6"/>
  <c r="H33" i="6"/>
  <c r="I17" i="6"/>
  <c r="H17" i="6"/>
  <c r="I16" i="6"/>
  <c r="H16" i="6"/>
  <c r="I15" i="6"/>
  <c r="H15" i="6"/>
  <c r="I14" i="6"/>
  <c r="H14" i="6"/>
  <c r="I13" i="6"/>
  <c r="H13" i="6"/>
  <c r="I45" i="5"/>
  <c r="E45" i="5"/>
  <c r="J45" i="5" s="1"/>
  <c r="K45" i="5" s="1"/>
  <c r="I44" i="5"/>
  <c r="E44" i="5"/>
  <c r="J44" i="5" s="1"/>
  <c r="K44" i="5" s="1"/>
  <c r="I43" i="5"/>
  <c r="E43" i="5"/>
  <c r="J43" i="5" s="1"/>
  <c r="K43" i="5" s="1"/>
  <c r="I42" i="5"/>
  <c r="E42" i="5"/>
  <c r="J42" i="5" s="1"/>
  <c r="K42" i="5" s="1"/>
  <c r="I41" i="5"/>
  <c r="E41" i="5"/>
  <c r="J41" i="5" s="1"/>
  <c r="K41" i="5" s="1"/>
  <c r="I40" i="5"/>
  <c r="E40" i="5"/>
  <c r="J40" i="5" s="1"/>
  <c r="K40" i="5" s="1"/>
  <c r="I39" i="5"/>
  <c r="E39" i="5"/>
  <c r="J39" i="5" s="1"/>
  <c r="K39" i="5" s="1"/>
  <c r="I38" i="5"/>
  <c r="E38" i="5"/>
  <c r="J38" i="5" s="1"/>
  <c r="K38" i="5" s="1"/>
  <c r="I37" i="5"/>
  <c r="E37" i="5"/>
  <c r="J37" i="5" s="1"/>
  <c r="K37" i="5" s="1"/>
  <c r="I36" i="5"/>
  <c r="E36" i="5"/>
  <c r="J36" i="5" s="1"/>
  <c r="K36" i="5" s="1"/>
  <c r="I35" i="5"/>
  <c r="E35" i="5"/>
  <c r="J35" i="5" s="1"/>
  <c r="K35" i="5" s="1"/>
  <c r="I34" i="5"/>
  <c r="E34" i="5"/>
  <c r="I33" i="5"/>
  <c r="H33" i="5"/>
  <c r="G33" i="5"/>
  <c r="F33" i="5"/>
  <c r="E33" i="5"/>
  <c r="D33" i="5"/>
  <c r="G32" i="5"/>
  <c r="F32" i="5"/>
  <c r="E32" i="5"/>
  <c r="J32" i="5" s="1"/>
  <c r="I31" i="5"/>
  <c r="G31" i="5"/>
  <c r="F31" i="5"/>
  <c r="E31" i="5"/>
  <c r="J31" i="5" s="1"/>
  <c r="I30" i="5"/>
  <c r="G30" i="5"/>
  <c r="F30" i="5"/>
  <c r="E30" i="5"/>
  <c r="J30" i="5" s="1"/>
  <c r="J23" i="5"/>
  <c r="I23" i="5"/>
  <c r="E23" i="5"/>
  <c r="I22" i="5"/>
  <c r="E22" i="5"/>
  <c r="J22" i="5" s="1"/>
  <c r="I21" i="5"/>
  <c r="E21" i="5"/>
  <c r="J21" i="5" s="1"/>
  <c r="J20" i="5"/>
  <c r="I20" i="5"/>
  <c r="E20" i="5"/>
  <c r="J19" i="5"/>
  <c r="I19" i="5"/>
  <c r="E19" i="5"/>
  <c r="I18" i="5"/>
  <c r="E18" i="5"/>
  <c r="J18" i="5" s="1"/>
  <c r="I17" i="5"/>
  <c r="E17" i="5"/>
  <c r="J17" i="5" s="1"/>
  <c r="J16" i="5"/>
  <c r="I16" i="5"/>
  <c r="E16" i="5"/>
  <c r="J15" i="5"/>
  <c r="I15" i="5"/>
  <c r="E15" i="5"/>
  <c r="I14" i="5"/>
  <c r="I11" i="5" s="1"/>
  <c r="E14" i="5"/>
  <c r="J14" i="5" s="1"/>
  <c r="I13" i="5"/>
  <c r="E13" i="5"/>
  <c r="E11" i="5" s="1"/>
  <c r="J12" i="5"/>
  <c r="I12" i="5"/>
  <c r="E12" i="5"/>
  <c r="H11" i="5"/>
  <c r="G11" i="5"/>
  <c r="F11" i="5"/>
  <c r="D11" i="5"/>
  <c r="I9" i="5"/>
  <c r="G9" i="5"/>
  <c r="F9" i="5"/>
  <c r="E9" i="5"/>
  <c r="J9" i="5" s="1"/>
  <c r="I8" i="5"/>
  <c r="G8" i="5"/>
  <c r="F8" i="5"/>
  <c r="E8" i="5"/>
  <c r="J8" i="5" s="1"/>
  <c r="I37" i="4"/>
  <c r="G37" i="4"/>
  <c r="C37" i="4"/>
  <c r="I18" i="4"/>
  <c r="G18" i="4"/>
  <c r="E18" i="4"/>
  <c r="C18" i="4"/>
  <c r="G29" i="3"/>
  <c r="F29" i="3"/>
  <c r="G22" i="3"/>
  <c r="F22" i="3"/>
  <c r="G15" i="3"/>
  <c r="F15" i="3"/>
  <c r="G9" i="3"/>
  <c r="F9" i="3"/>
  <c r="J34" i="2"/>
  <c r="L31" i="2" s="1"/>
  <c r="I33" i="2"/>
  <c r="F33" i="2"/>
  <c r="M32" i="2"/>
  <c r="M34" i="2" s="1"/>
  <c r="J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I32" i="2" s="1"/>
  <c r="I34" i="2" s="1"/>
  <c r="F24" i="2"/>
  <c r="F32" i="2" s="1"/>
  <c r="F34" i="2" s="1"/>
  <c r="J33" i="5" l="1"/>
  <c r="K33" i="5" s="1"/>
  <c r="J34" i="5"/>
  <c r="K34" i="5" s="1"/>
  <c r="J13" i="5"/>
  <c r="J11" i="5" s="1"/>
  <c r="O31" i="2"/>
  <c r="O30" i="2"/>
  <c r="O29" i="2"/>
  <c r="O28" i="2"/>
  <c r="O27" i="2"/>
  <c r="O26" i="2"/>
  <c r="O25" i="2"/>
  <c r="O24" i="2"/>
  <c r="O32" i="2" s="1"/>
  <c r="O34" i="2" s="1"/>
  <c r="O33" i="2"/>
  <c r="L33" i="2"/>
  <c r="L24" i="2"/>
  <c r="L25" i="2"/>
  <c r="L26" i="2"/>
  <c r="L27" i="2"/>
  <c r="L28" i="2"/>
  <c r="L29" i="2"/>
  <c r="L30" i="2"/>
  <c r="L34" i="5" l="1"/>
  <c r="L32" i="2"/>
  <c r="L34" i="2" s="1"/>
</calcChain>
</file>

<file path=xl/sharedStrings.xml><?xml version="1.0" encoding="utf-8"?>
<sst xmlns="http://schemas.openxmlformats.org/spreadsheetml/2006/main" count="439" uniqueCount="220">
  <si>
    <t>１　生活保護の状況</t>
    <phoneticPr fontId="4"/>
  </si>
  <si>
    <t>（各年度４月１日現在）（単位：人）</t>
    <rPh sb="1" eb="2">
      <t>カク</t>
    </rPh>
    <rPh sb="2" eb="4">
      <t>ネンド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phoneticPr fontId="4"/>
  </si>
  <si>
    <t>種　類　別　保　護　状　況　（　年　間　の　べ　数　）</t>
  </si>
  <si>
    <t>年度</t>
  </si>
  <si>
    <t>世帯</t>
  </si>
  <si>
    <t>人員</t>
  </si>
  <si>
    <t>生活扶助</t>
  </si>
  <si>
    <t>住宅扶助</t>
  </si>
  <si>
    <t>教育扶助</t>
  </si>
  <si>
    <t>介護扶助</t>
  </si>
  <si>
    <t>医療扶助</t>
  </si>
  <si>
    <t>葬祭扶助</t>
  </si>
  <si>
    <t>平成17</t>
    <rPh sb="0" eb="2">
      <t>ヘイセイ</t>
    </rPh>
    <phoneticPr fontId="4"/>
  </si>
  <si>
    <t>　資料：福祉課</t>
  </si>
  <si>
    <t>２　生活保護費の支出状況</t>
    <phoneticPr fontId="4"/>
  </si>
  <si>
    <t>　　　　  　年　度
 区　分</t>
    <rPh sb="12" eb="13">
      <t>ク</t>
    </rPh>
    <rPh sb="14" eb="15">
      <t>ブン</t>
    </rPh>
    <phoneticPr fontId="4"/>
  </si>
  <si>
    <t>平成24</t>
    <rPh sb="0" eb="2">
      <t>ヘイセイ</t>
    </rPh>
    <phoneticPr fontId="4"/>
  </si>
  <si>
    <t>支出額</t>
  </si>
  <si>
    <t>構成比</t>
  </si>
  <si>
    <t>支出額</t>
    <rPh sb="0" eb="3">
      <t>シシュツガク</t>
    </rPh>
    <phoneticPr fontId="4"/>
  </si>
  <si>
    <t>構成比</t>
    <rPh sb="0" eb="3">
      <t>コウセイヒ</t>
    </rPh>
    <phoneticPr fontId="4"/>
  </si>
  <si>
    <t>円</t>
  </si>
  <si>
    <t>％</t>
  </si>
  <si>
    <t>円</t>
    <rPh sb="0" eb="1">
      <t>エン</t>
    </rPh>
    <phoneticPr fontId="4"/>
  </si>
  <si>
    <t>％</t>
    <phoneticPr fontId="4"/>
  </si>
  <si>
    <t>生 活 扶 助 費</t>
  </si>
  <si>
    <t>住 宅 扶 助 費</t>
  </si>
  <si>
    <t>教 育 扶 助 費</t>
  </si>
  <si>
    <t>介 護 扶 助 費</t>
  </si>
  <si>
    <t>医 療 扶 助 費</t>
  </si>
  <si>
    <t>出 産 扶 助 費</t>
  </si>
  <si>
    <t>生 業 扶 助 費</t>
  </si>
  <si>
    <t>葬 祭 扶 助 費</t>
  </si>
  <si>
    <t>小　　　計</t>
    <phoneticPr fontId="4"/>
  </si>
  <si>
    <t>施 設 事 務 費</t>
  </si>
  <si>
    <t>合　　　計</t>
    <phoneticPr fontId="4"/>
  </si>
  <si>
    <t>　資料：福祉課</t>
    <rPh sb="1" eb="3">
      <t>シリョウ</t>
    </rPh>
    <rPh sb="4" eb="7">
      <t>フクシカ</t>
    </rPh>
    <phoneticPr fontId="4"/>
  </si>
  <si>
    <t>３　児童手当（子ども手当）の支給状況</t>
    <rPh sb="2" eb="4">
      <t>ジドウ</t>
    </rPh>
    <rPh sb="4" eb="6">
      <t>テアテ</t>
    </rPh>
    <rPh sb="7" eb="8">
      <t>コ</t>
    </rPh>
    <rPh sb="10" eb="11">
      <t>テ</t>
    </rPh>
    <rPh sb="11" eb="12">
      <t>ア</t>
    </rPh>
    <phoneticPr fontId="4"/>
  </si>
  <si>
    <t/>
  </si>
  <si>
    <t>年度</t>
    <rPh sb="0" eb="2">
      <t>ネンド</t>
    </rPh>
    <phoneticPr fontId="4"/>
  </si>
  <si>
    <t>区　　　分</t>
    <rPh sb="0" eb="1">
      <t>ク</t>
    </rPh>
    <rPh sb="4" eb="5">
      <t>ブン</t>
    </rPh>
    <phoneticPr fontId="4"/>
  </si>
  <si>
    <t>受給者数　　　（人）</t>
    <rPh sb="0" eb="3">
      <t>ジュキュウシャ</t>
    </rPh>
    <rPh sb="3" eb="4">
      <t>スウ</t>
    </rPh>
    <rPh sb="8" eb="9">
      <t>ニン</t>
    </rPh>
    <phoneticPr fontId="4"/>
  </si>
  <si>
    <t>算定基礎児童数（人）</t>
    <rPh sb="0" eb="2">
      <t>サンテイ</t>
    </rPh>
    <rPh sb="2" eb="4">
      <t>キソ</t>
    </rPh>
    <rPh sb="4" eb="7">
      <t>ジドウスウ</t>
    </rPh>
    <rPh sb="8" eb="9">
      <t>ニン</t>
    </rPh>
    <phoneticPr fontId="4"/>
  </si>
  <si>
    <t>支給額　　　　　　(千円）</t>
    <rPh sb="0" eb="3">
      <t>シキュウガク</t>
    </rPh>
    <rPh sb="10" eb="12">
      <t>センエン</t>
    </rPh>
    <phoneticPr fontId="4"/>
  </si>
  <si>
    <t>平成
23</t>
    <rPh sb="0" eb="2">
      <t>ヘイセイ</t>
    </rPh>
    <phoneticPr fontId="4"/>
  </si>
  <si>
    <t>子ども手当</t>
    <rPh sb="0" eb="1">
      <t>コ</t>
    </rPh>
    <rPh sb="3" eb="4">
      <t>テ</t>
    </rPh>
    <rPh sb="4" eb="5">
      <t>ア</t>
    </rPh>
    <phoneticPr fontId="4"/>
  </si>
  <si>
    <t>３歳未満被用者</t>
    <rPh sb="1" eb="2">
      <t>サイ</t>
    </rPh>
    <rPh sb="2" eb="4">
      <t>ミマン</t>
    </rPh>
    <phoneticPr fontId="4"/>
  </si>
  <si>
    <t>３歳未満非被用者</t>
    <rPh sb="1" eb="2">
      <t>サイ</t>
    </rPh>
    <rPh sb="2" eb="4">
      <t>ミマン</t>
    </rPh>
    <phoneticPr fontId="4"/>
  </si>
  <si>
    <t>３歳以上小学校修了前被用者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phoneticPr fontId="4"/>
  </si>
  <si>
    <t>３歳以上小学校修了前非被用者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rPh sb="11" eb="12">
      <t>ヒ</t>
    </rPh>
    <phoneticPr fontId="4"/>
  </si>
  <si>
    <t>中学生</t>
    <rPh sb="0" eb="3">
      <t>チュウガクセイ</t>
    </rPh>
    <phoneticPr fontId="4"/>
  </si>
  <si>
    <t>合計</t>
    <phoneticPr fontId="4"/>
  </si>
  <si>
    <t>合計</t>
    <phoneticPr fontId="4"/>
  </si>
  <si>
    <t>児童手当</t>
    <rPh sb="0" eb="2">
      <t>ジドウ</t>
    </rPh>
    <rPh sb="2" eb="4">
      <t>テアテ</t>
    </rPh>
    <phoneticPr fontId="4"/>
  </si>
  <si>
    <t>特例給付</t>
    <rPh sb="0" eb="2">
      <t>トクレイ</t>
    </rPh>
    <rPh sb="2" eb="4">
      <t>キュウフ</t>
    </rPh>
    <phoneticPr fontId="4"/>
  </si>
  <si>
    <t>合計</t>
    <phoneticPr fontId="4"/>
  </si>
  <si>
    <t>資料：こども希望課</t>
    <rPh sb="0" eb="2">
      <t>シリョウ</t>
    </rPh>
    <rPh sb="6" eb="8">
      <t>キボウ</t>
    </rPh>
    <rPh sb="8" eb="9">
      <t>カ</t>
    </rPh>
    <phoneticPr fontId="4"/>
  </si>
  <si>
    <t>４ 身体障がい者の状況</t>
    <phoneticPr fontId="4"/>
  </si>
  <si>
    <t>（単位：人）</t>
  </si>
  <si>
    <t>年度</t>
    <phoneticPr fontId="4"/>
  </si>
  <si>
    <t xml:space="preserve"> 総数</t>
    <phoneticPr fontId="4"/>
  </si>
  <si>
    <t>肢体不自由者</t>
  </si>
  <si>
    <t>聴 覚・平 衡・言語機能障がい者</t>
    <rPh sb="8" eb="10">
      <t>ゲンゴ</t>
    </rPh>
    <rPh sb="10" eb="12">
      <t>キノウ</t>
    </rPh>
    <rPh sb="12" eb="13">
      <t>ショウ</t>
    </rPh>
    <rPh sb="15" eb="16">
      <t>シャ</t>
    </rPh>
    <phoneticPr fontId="4"/>
  </si>
  <si>
    <t>視覚障がい者</t>
    <phoneticPr fontId="4"/>
  </si>
  <si>
    <t>内部障がい者</t>
    <phoneticPr fontId="4"/>
  </si>
  <si>
    <t>平成10</t>
    <rPh sb="0" eb="2">
      <t>ヘイセイ</t>
    </rPh>
    <phoneticPr fontId="4"/>
  </si>
  <si>
    <t>５ 各種相談件数</t>
    <rPh sb="2" eb="4">
      <t>カクシュ</t>
    </rPh>
    <phoneticPr fontId="4"/>
  </si>
  <si>
    <t>（単位：件）</t>
  </si>
  <si>
    <t>内　　容</t>
    <phoneticPr fontId="4"/>
  </si>
  <si>
    <t xml:space="preserve"> 　   総　   　数</t>
    <phoneticPr fontId="4"/>
  </si>
  <si>
    <t>学校生活</t>
  </si>
  <si>
    <t>言語・知能</t>
  </si>
  <si>
    <t>－</t>
  </si>
  <si>
    <t>心身障害</t>
  </si>
  <si>
    <t>環境福祉</t>
  </si>
  <si>
    <t>非行</t>
  </si>
  <si>
    <t>生活習慣・生活</t>
  </si>
  <si>
    <t>家族関係</t>
  </si>
  <si>
    <t>人権身の上</t>
    <rPh sb="0" eb="2">
      <t>ジンケン</t>
    </rPh>
    <rPh sb="2" eb="3">
      <t>ミ</t>
    </rPh>
    <rPh sb="4" eb="5">
      <t>ウエ</t>
    </rPh>
    <phoneticPr fontId="4"/>
  </si>
  <si>
    <t>結                　婚</t>
    <rPh sb="0" eb="1">
      <t>ムスブ</t>
    </rPh>
    <rPh sb="18" eb="19">
      <t>コン</t>
    </rPh>
    <phoneticPr fontId="4"/>
  </si>
  <si>
    <t>法                　律</t>
    <rPh sb="0" eb="1">
      <t>ホウ</t>
    </rPh>
    <rPh sb="18" eb="19">
      <t>リツ</t>
    </rPh>
    <phoneticPr fontId="4"/>
  </si>
  <si>
    <t>心        配        事</t>
    <rPh sb="0" eb="1">
      <t>ココロ</t>
    </rPh>
    <rPh sb="9" eb="10">
      <t>クバ</t>
    </rPh>
    <rPh sb="18" eb="19">
      <t>コト</t>
    </rPh>
    <phoneticPr fontId="4"/>
  </si>
  <si>
    <t>子育て</t>
    <rPh sb="0" eb="2">
      <t>コソダ</t>
    </rPh>
    <phoneticPr fontId="4"/>
  </si>
  <si>
    <t>-</t>
    <phoneticPr fontId="4"/>
  </si>
  <si>
    <t>-</t>
    <phoneticPr fontId="4"/>
  </si>
  <si>
    <t>そ        の        他</t>
    <rPh sb="18" eb="19">
      <t>タ</t>
    </rPh>
    <phoneticPr fontId="4"/>
  </si>
  <si>
    <t xml:space="preserve">　資料：福祉課・こども政策課・こども希望課 </t>
    <rPh sb="6" eb="7">
      <t>カ</t>
    </rPh>
    <rPh sb="11" eb="13">
      <t>セイサク</t>
    </rPh>
    <rPh sb="13" eb="14">
      <t>カ</t>
    </rPh>
    <rPh sb="18" eb="20">
      <t>キボウ</t>
    </rPh>
    <rPh sb="20" eb="21">
      <t>カ</t>
    </rPh>
    <phoneticPr fontId="4"/>
  </si>
  <si>
    <t>６ 福祉館利用状況</t>
    <rPh sb="2" eb="5">
      <t>フクシカン</t>
    </rPh>
    <rPh sb="5" eb="7">
      <t>リヨウ</t>
    </rPh>
    <rPh sb="7" eb="9">
      <t>ジョウキョウ</t>
    </rPh>
    <phoneticPr fontId="4"/>
  </si>
  <si>
    <t>内　　容</t>
    <phoneticPr fontId="4"/>
  </si>
  <si>
    <t xml:space="preserve"> </t>
    <phoneticPr fontId="4"/>
  </si>
  <si>
    <t xml:space="preserve"> </t>
    <phoneticPr fontId="4"/>
  </si>
  <si>
    <t xml:space="preserve"> 　   総   　　数</t>
    <phoneticPr fontId="4"/>
  </si>
  <si>
    <t>つくし会館</t>
    <rPh sb="3" eb="5">
      <t>カイカン</t>
    </rPh>
    <phoneticPr fontId="4"/>
  </si>
  <si>
    <t>千浜会館</t>
    <rPh sb="0" eb="1">
      <t>チ</t>
    </rPh>
    <rPh sb="1" eb="2">
      <t>ハマ</t>
    </rPh>
    <rPh sb="2" eb="4">
      <t>カイカン</t>
    </rPh>
    <phoneticPr fontId="4"/>
  </si>
  <si>
    <t xml:space="preserve"> </t>
    <phoneticPr fontId="4"/>
  </si>
  <si>
    <t>浜野会館</t>
    <rPh sb="0" eb="2">
      <t>ハマノ</t>
    </rPh>
    <rPh sb="2" eb="4">
      <t>カイカン</t>
    </rPh>
    <phoneticPr fontId="4"/>
  </si>
  <si>
    <t xml:space="preserve"> </t>
    <phoneticPr fontId="4"/>
  </si>
  <si>
    <t>睦三会館</t>
    <rPh sb="0" eb="1">
      <t>ムツ</t>
    </rPh>
    <rPh sb="1" eb="2">
      <t>サン</t>
    </rPh>
    <rPh sb="2" eb="4">
      <t>カイカン</t>
    </rPh>
    <phoneticPr fontId="4"/>
  </si>
  <si>
    <t xml:space="preserve">　資料：福祉課 </t>
    <rPh sb="6" eb="7">
      <t>カ</t>
    </rPh>
    <phoneticPr fontId="4"/>
  </si>
  <si>
    <t>７　児童館利用状況</t>
    <rPh sb="2" eb="5">
      <t>ジドウカン</t>
    </rPh>
    <rPh sb="5" eb="7">
      <t>リヨウ</t>
    </rPh>
    <rPh sb="7" eb="9">
      <t>ジョウキョウ</t>
    </rPh>
    <phoneticPr fontId="4"/>
  </si>
  <si>
    <t xml:space="preserve"> （１）大東児童館</t>
    <rPh sb="4" eb="6">
      <t>ダイトウ</t>
    </rPh>
    <rPh sb="6" eb="9">
      <t>ジドウカン</t>
    </rPh>
    <phoneticPr fontId="4"/>
  </si>
  <si>
    <t>(単位：日、人)</t>
    <rPh sb="1" eb="3">
      <t>タンイ</t>
    </rPh>
    <rPh sb="4" eb="5">
      <t>ニチ</t>
    </rPh>
    <rPh sb="6" eb="7">
      <t>ニン</t>
    </rPh>
    <phoneticPr fontId="4"/>
  </si>
  <si>
    <t>区分</t>
    <rPh sb="0" eb="2">
      <t>クブン</t>
    </rPh>
    <phoneticPr fontId="4"/>
  </si>
  <si>
    <t>開館日数</t>
    <rPh sb="0" eb="2">
      <t>カイカン</t>
    </rPh>
    <rPh sb="2" eb="4">
      <t>ニッスウ</t>
    </rPh>
    <phoneticPr fontId="4"/>
  </si>
  <si>
    <t>来館者</t>
    <rPh sb="0" eb="3">
      <t>ライカンシャ</t>
    </rPh>
    <phoneticPr fontId="4"/>
  </si>
  <si>
    <t>年度・月</t>
    <rPh sb="0" eb="2">
      <t>ネンド</t>
    </rPh>
    <rPh sb="3" eb="4">
      <t>ツキ</t>
    </rPh>
    <phoneticPr fontId="4"/>
  </si>
  <si>
    <t>幼児</t>
    <rPh sb="0" eb="2">
      <t>ヨウジ</t>
    </rPh>
    <phoneticPr fontId="4"/>
  </si>
  <si>
    <t>小学生</t>
    <rPh sb="0" eb="3">
      <t>ショウガクセイ</t>
    </rPh>
    <phoneticPr fontId="4"/>
  </si>
  <si>
    <t>高校生</t>
    <rPh sb="0" eb="3">
      <t>コウコウセイ</t>
    </rPh>
    <phoneticPr fontId="4"/>
  </si>
  <si>
    <t>大人</t>
    <rPh sb="0" eb="2">
      <t>オトナ</t>
    </rPh>
    <phoneticPr fontId="4"/>
  </si>
  <si>
    <t>利用者数</t>
    <rPh sb="0" eb="3">
      <t>リヨウシャ</t>
    </rPh>
    <rPh sb="3" eb="4">
      <t>スウ</t>
    </rPh>
    <phoneticPr fontId="4"/>
  </si>
  <si>
    <t>日平均利用者数</t>
    <rPh sb="0" eb="1">
      <t>ニチ</t>
    </rPh>
    <rPh sb="1" eb="3">
      <t>ヘイキン</t>
    </rPh>
    <rPh sb="3" eb="6">
      <t>リヨウシャ</t>
    </rPh>
    <rPh sb="6" eb="7">
      <t>スウ</t>
    </rPh>
    <phoneticPr fontId="4"/>
  </si>
  <si>
    <t>平成22</t>
    <rPh sb="0" eb="2">
      <t>ヘイセイ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</si>
  <si>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</si>
  <si>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</si>
  <si>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</si>
  <si>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</si>
  <si>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</si>
  <si>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</si>
  <si>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</si>
  <si>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</si>
  <si>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</si>
  <si>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平成28年1月</t>
    <rPh sb="0" eb="2">
      <t>ヘイセイ</t>
    </rPh>
    <rPh sb="4" eb="5">
      <t>ネン</t>
    </rPh>
    <phoneticPr fontId="4"/>
  </si>
  <si>
    <t>2月</t>
  </si>
  <si>
    <t>3月</t>
  </si>
  <si>
    <t>（２）大須賀児童館</t>
    <rPh sb="3" eb="6">
      <t>オオスカ</t>
    </rPh>
    <rPh sb="6" eb="9">
      <t>ジドウカン</t>
    </rPh>
    <phoneticPr fontId="4"/>
  </si>
  <si>
    <t>　資料：こども希望課</t>
    <rPh sb="7" eb="10">
      <t>キボウカ</t>
    </rPh>
    <phoneticPr fontId="4"/>
  </si>
  <si>
    <t>８ 老人福祉センター利用状況</t>
    <phoneticPr fontId="4"/>
  </si>
  <si>
    <t>（１）老人福祉センター「山王荘」</t>
    <rPh sb="3" eb="5">
      <t>ロウジン</t>
    </rPh>
    <rPh sb="5" eb="7">
      <t>フクシ</t>
    </rPh>
    <rPh sb="12" eb="14">
      <t>サンノウ</t>
    </rPh>
    <rPh sb="14" eb="15">
      <t>ソウ</t>
    </rPh>
    <phoneticPr fontId="4"/>
  </si>
  <si>
    <t>(単位：件、人)</t>
    <rPh sb="1" eb="3">
      <t>タンイ</t>
    </rPh>
    <rPh sb="4" eb="5">
      <t>ケン</t>
    </rPh>
    <rPh sb="6" eb="7">
      <t>ニン</t>
    </rPh>
    <phoneticPr fontId="4"/>
  </si>
  <si>
    <t>老人</t>
    <phoneticPr fontId="4"/>
  </si>
  <si>
    <t>公共</t>
    <phoneticPr fontId="4"/>
  </si>
  <si>
    <t>一般</t>
    <phoneticPr fontId="4"/>
  </si>
  <si>
    <t>合計</t>
    <phoneticPr fontId="4"/>
  </si>
  <si>
    <t>件 数</t>
  </si>
  <si>
    <t>人 数</t>
  </si>
  <si>
    <t>昭和57</t>
    <rPh sb="0" eb="2">
      <t>ショウワ</t>
    </rPh>
    <phoneticPr fontId="4"/>
  </si>
  <si>
    <t>･･･</t>
    <phoneticPr fontId="4"/>
  </si>
  <si>
    <t>･･･</t>
    <phoneticPr fontId="4"/>
  </si>
  <si>
    <t>･･･</t>
    <phoneticPr fontId="4"/>
  </si>
  <si>
    <t>･･･</t>
    <phoneticPr fontId="4"/>
  </si>
  <si>
    <t>平成元</t>
    <rPh sb="0" eb="2">
      <t>ヘイセイ</t>
    </rPh>
    <rPh sb="2" eb="3">
      <t>モト</t>
    </rPh>
    <phoneticPr fontId="4"/>
  </si>
  <si>
    <t>･･･</t>
    <phoneticPr fontId="4"/>
  </si>
  <si>
    <t>･･･</t>
    <phoneticPr fontId="4"/>
  </si>
  <si>
    <t>（２）大須賀老人福祉センター</t>
    <rPh sb="3" eb="6">
      <t>オオスカ</t>
    </rPh>
    <rPh sb="6" eb="8">
      <t>ロウジン</t>
    </rPh>
    <rPh sb="8" eb="10">
      <t>フクシ</t>
    </rPh>
    <phoneticPr fontId="4"/>
  </si>
  <si>
    <t>合計</t>
    <phoneticPr fontId="4"/>
  </si>
  <si>
    <t>昭和63</t>
    <rPh sb="0" eb="2">
      <t>ショウワ</t>
    </rPh>
    <phoneticPr fontId="4"/>
  </si>
  <si>
    <t>･･･</t>
  </si>
  <si>
    <t>　資料:高齢者支援課</t>
    <rPh sb="1" eb="3">
      <t>シリョウ</t>
    </rPh>
    <rPh sb="4" eb="7">
      <t>コウレイシャ</t>
    </rPh>
    <rPh sb="7" eb="10">
      <t>シエンカ</t>
    </rPh>
    <phoneticPr fontId="4"/>
  </si>
  <si>
    <t>１１　国民年金の状況</t>
    <phoneticPr fontId="4"/>
  </si>
  <si>
    <t>（１）被保険者数の推移</t>
  </si>
  <si>
    <t>（各年度末現在）  (単位：人）</t>
    <rPh sb="11" eb="13">
      <t>タンイ</t>
    </rPh>
    <rPh sb="14" eb="15">
      <t>ニン</t>
    </rPh>
    <phoneticPr fontId="4"/>
  </si>
  <si>
    <t>年度</t>
    <phoneticPr fontId="4"/>
  </si>
  <si>
    <t>第１号被保険者</t>
  </si>
  <si>
    <t>任意加入者</t>
    <rPh sb="0" eb="2">
      <t>ニンイ</t>
    </rPh>
    <rPh sb="2" eb="5">
      <t>カニュウシャ</t>
    </rPh>
    <phoneticPr fontId="4"/>
  </si>
  <si>
    <t>第３号被保険者</t>
  </si>
  <si>
    <t>合　　　　計</t>
  </si>
  <si>
    <t>男</t>
  </si>
  <si>
    <t>女</t>
  </si>
  <si>
    <t>計</t>
  </si>
  <si>
    <t>　　注：第３号被保険者とは、厚生年金や共済年金に加入している者に扶養されている配偶者</t>
  </si>
  <si>
    <t>（２）受給権者数と受給金額の推移</t>
    <rPh sb="3" eb="5">
      <t>ジュキュウ</t>
    </rPh>
    <rPh sb="5" eb="6">
      <t>ケン</t>
    </rPh>
    <rPh sb="6" eb="7">
      <t>シャ</t>
    </rPh>
    <rPh sb="7" eb="8">
      <t>スウ</t>
    </rPh>
    <rPh sb="9" eb="11">
      <t>ジュキュウ</t>
    </rPh>
    <rPh sb="11" eb="13">
      <t>キンガク</t>
    </rPh>
    <rPh sb="14" eb="16">
      <t>スイイ</t>
    </rPh>
    <phoneticPr fontId="4"/>
  </si>
  <si>
    <t>（単位：人、千円）</t>
    <phoneticPr fontId="4"/>
  </si>
  <si>
    <r>
      <t xml:space="preserve">老齢基礎年金
</t>
    </r>
    <r>
      <rPr>
        <sz val="8"/>
        <rFont val="ＭＳ ゴシック"/>
        <family val="3"/>
        <charset val="128"/>
      </rPr>
      <t>（注1）</t>
    </r>
    <rPh sb="8" eb="9">
      <t>チュウ</t>
    </rPh>
    <phoneticPr fontId="21"/>
  </si>
  <si>
    <r>
      <t xml:space="preserve">障害基礎年金
</t>
    </r>
    <r>
      <rPr>
        <sz val="8"/>
        <rFont val="ＭＳ ゴシック"/>
        <family val="3"/>
        <charset val="128"/>
      </rPr>
      <t>（注2）</t>
    </r>
    <phoneticPr fontId="21"/>
  </si>
  <si>
    <r>
      <t xml:space="preserve">遺族基礎年金
</t>
    </r>
    <r>
      <rPr>
        <sz val="8"/>
        <rFont val="ＭＳ ゴシック"/>
        <family val="3"/>
        <charset val="128"/>
      </rPr>
      <t>（注3）</t>
    </r>
    <phoneticPr fontId="21"/>
  </si>
  <si>
    <t xml:space="preserve">老齢福祉年金 </t>
    <phoneticPr fontId="21"/>
  </si>
  <si>
    <t>合　　計</t>
  </si>
  <si>
    <t>受給権者</t>
    <phoneticPr fontId="4"/>
  </si>
  <si>
    <t>年金額</t>
    <phoneticPr fontId="4"/>
  </si>
  <si>
    <t>受給権者</t>
    <phoneticPr fontId="4"/>
  </si>
  <si>
    <t>年金額</t>
  </si>
  <si>
    <t>受給権者</t>
  </si>
  <si>
    <t xml:space="preserve">- </t>
  </si>
  <si>
    <t xml:space="preserve">- </t>
    <phoneticPr fontId="21"/>
  </si>
  <si>
    <t>　（注1）：老齢基礎年金に含む…老齢年金､通算老齢年金</t>
    <rPh sb="2" eb="3">
      <t>チュウ</t>
    </rPh>
    <rPh sb="6" eb="8">
      <t>ロウレイ</t>
    </rPh>
    <rPh sb="8" eb="10">
      <t>キソ</t>
    </rPh>
    <rPh sb="10" eb="12">
      <t>ネンキン</t>
    </rPh>
    <rPh sb="13" eb="14">
      <t>フク</t>
    </rPh>
    <phoneticPr fontId="4"/>
  </si>
  <si>
    <t>　（注2）：障害基礎年金に含む…障害年金</t>
    <rPh sb="2" eb="3">
      <t>チュウ</t>
    </rPh>
    <rPh sb="6" eb="8">
      <t>ショウガイ</t>
    </rPh>
    <rPh sb="8" eb="10">
      <t>キソ</t>
    </rPh>
    <rPh sb="10" eb="12">
      <t>ネンキン</t>
    </rPh>
    <rPh sb="13" eb="14">
      <t>フク</t>
    </rPh>
    <rPh sb="16" eb="18">
      <t>ショウガイ</t>
    </rPh>
    <rPh sb="18" eb="20">
      <t>ネンキン</t>
    </rPh>
    <phoneticPr fontId="4"/>
  </si>
  <si>
    <t>　（注3）：遺族基礎年金に含む…寡婦年金</t>
    <rPh sb="2" eb="3">
      <t>チュウ</t>
    </rPh>
    <rPh sb="6" eb="8">
      <t>イゾク</t>
    </rPh>
    <rPh sb="8" eb="10">
      <t>キソ</t>
    </rPh>
    <rPh sb="10" eb="12">
      <t>ネンキン</t>
    </rPh>
    <rPh sb="13" eb="14">
      <t>フク</t>
    </rPh>
    <rPh sb="16" eb="18">
      <t>カフ</t>
    </rPh>
    <phoneticPr fontId="4"/>
  </si>
  <si>
    <t>資料：国保年金課</t>
    <rPh sb="3" eb="5">
      <t>コクホ</t>
    </rPh>
    <rPh sb="5" eb="7">
      <t>ネンキン</t>
    </rPh>
    <rPh sb="7" eb="8">
      <t>カ</t>
    </rPh>
    <phoneticPr fontId="4"/>
  </si>
  <si>
    <t>９  22世紀の丘公園コミュニティセンター「たまり～な」利用状況</t>
    <rPh sb="5" eb="7">
      <t>セイキ</t>
    </rPh>
    <rPh sb="8" eb="9">
      <t>オカ</t>
    </rPh>
    <rPh sb="9" eb="11">
      <t>コウエン</t>
    </rPh>
    <rPh sb="28" eb="30">
      <t>リヨウ</t>
    </rPh>
    <rPh sb="30" eb="32">
      <t>ジョウキョウ</t>
    </rPh>
    <phoneticPr fontId="4"/>
  </si>
  <si>
    <t>（１） 研修室</t>
    <rPh sb="4" eb="7">
      <t>ケンシュウシツ</t>
    </rPh>
    <phoneticPr fontId="4"/>
  </si>
  <si>
    <t>（単位：件、人)</t>
    <rPh sb="1" eb="3">
      <t>タンイ</t>
    </rPh>
    <rPh sb="4" eb="5">
      <t>ケン</t>
    </rPh>
    <rPh sb="6" eb="7">
      <t>ニン</t>
    </rPh>
    <phoneticPr fontId="4"/>
  </si>
  <si>
    <t>合計</t>
    <phoneticPr fontId="4"/>
  </si>
  <si>
    <t>平成23</t>
    <rPh sb="0" eb="2">
      <t>ヘイセイ</t>
    </rPh>
    <phoneticPr fontId="4"/>
  </si>
  <si>
    <t>（２）　プール・浴室</t>
    <rPh sb="8" eb="10">
      <t>ヨクシツ</t>
    </rPh>
    <phoneticPr fontId="4"/>
  </si>
  <si>
    <t>（単位：人）</t>
    <rPh sb="1" eb="3">
      <t>タンイ</t>
    </rPh>
    <rPh sb="4" eb="5">
      <t>ニン</t>
    </rPh>
    <phoneticPr fontId="4"/>
  </si>
  <si>
    <t>一　　般</t>
    <rPh sb="0" eb="1">
      <t>イチ</t>
    </rPh>
    <rPh sb="3" eb="4">
      <t>パン</t>
    </rPh>
    <phoneticPr fontId="4"/>
  </si>
  <si>
    <t>減　　免</t>
    <rPh sb="0" eb="1">
      <t>ゲン</t>
    </rPh>
    <rPh sb="3" eb="4">
      <t>メン</t>
    </rPh>
    <phoneticPr fontId="4"/>
  </si>
  <si>
    <t>教　　室</t>
    <rPh sb="0" eb="1">
      <t>キョウ</t>
    </rPh>
    <rPh sb="3" eb="4">
      <t>シツ</t>
    </rPh>
    <phoneticPr fontId="4"/>
  </si>
  <si>
    <t>合　　計</t>
    <rPh sb="0" eb="1">
      <t>ゴウ</t>
    </rPh>
    <rPh sb="3" eb="4">
      <t>ケイ</t>
    </rPh>
    <phoneticPr fontId="4"/>
  </si>
  <si>
    <t>年度</t>
    <rPh sb="0" eb="1">
      <t>ネン</t>
    </rPh>
    <rPh sb="1" eb="2">
      <t>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</si>
  <si>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</si>
  <si>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</si>
  <si>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</si>
  <si>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-</t>
  </si>
  <si>
    <t>-</t>
    <phoneticPr fontId="4"/>
  </si>
  <si>
    <t>　資料:地域支援課</t>
    <rPh sb="1" eb="3">
      <t>シリョウ</t>
    </rPh>
    <rPh sb="4" eb="6">
      <t>チイキ</t>
    </rPh>
    <rPh sb="6" eb="8">
      <t>シエン</t>
    </rPh>
    <rPh sb="8" eb="9">
      <t>カ</t>
    </rPh>
    <phoneticPr fontId="4"/>
  </si>
  <si>
    <t>10  養護老人ホーム入所者数</t>
    <rPh sb="4" eb="6">
      <t>ヨウゴ</t>
    </rPh>
    <rPh sb="11" eb="13">
      <t>ニュウショ</t>
    </rPh>
    <phoneticPr fontId="4"/>
  </si>
  <si>
    <t xml:space="preserve">（１）「ききょう荘」男女別入荘者数 </t>
    <rPh sb="8" eb="9">
      <t>ショウ</t>
    </rPh>
    <phoneticPr fontId="4"/>
  </si>
  <si>
    <t>（各年４月１日現在）（単位：人、歳）</t>
    <rPh sb="1" eb="3">
      <t>カクネン</t>
    </rPh>
    <rPh sb="4" eb="5">
      <t>ツキ</t>
    </rPh>
    <rPh sb="6" eb="7">
      <t>ヒ</t>
    </rPh>
    <rPh sb="7" eb="9">
      <t>ゲンザイ</t>
    </rPh>
    <rPh sb="11" eb="13">
      <t>タンイ</t>
    </rPh>
    <rPh sb="14" eb="15">
      <t>ニン</t>
    </rPh>
    <rPh sb="16" eb="17">
      <t>サイ</t>
    </rPh>
    <phoneticPr fontId="4"/>
  </si>
  <si>
    <t>入荘者数</t>
    <phoneticPr fontId="4"/>
  </si>
  <si>
    <t>平均年齢</t>
    <phoneticPr fontId="4"/>
  </si>
  <si>
    <t>年</t>
    <phoneticPr fontId="4"/>
  </si>
  <si>
    <t>計</t>
    <phoneticPr fontId="4"/>
  </si>
  <si>
    <t>昭 和 55</t>
    <rPh sb="0" eb="1">
      <t>アキラ</t>
    </rPh>
    <rPh sb="2" eb="3">
      <t>ワ</t>
    </rPh>
    <phoneticPr fontId="4"/>
  </si>
  <si>
    <t>昭 和 60</t>
    <rPh sb="0" eb="1">
      <t>アキラ</t>
    </rPh>
    <rPh sb="2" eb="3">
      <t>ワ</t>
    </rPh>
    <phoneticPr fontId="4"/>
  </si>
  <si>
    <t>平 成 元</t>
    <phoneticPr fontId="4"/>
  </si>
  <si>
    <t>５</t>
  </si>
  <si>
    <t>（２）小笠老人ホーム市町別入所者数</t>
    <rPh sb="3" eb="5">
      <t>オガサ</t>
    </rPh>
    <rPh sb="5" eb="7">
      <t>ロウジン</t>
    </rPh>
    <rPh sb="10" eb="12">
      <t>シチョウ</t>
    </rPh>
    <rPh sb="12" eb="13">
      <t>ベツ</t>
    </rPh>
    <rPh sb="13" eb="16">
      <t>ニュウショシャ</t>
    </rPh>
    <rPh sb="16" eb="17">
      <t>スウ</t>
    </rPh>
    <phoneticPr fontId="4"/>
  </si>
  <si>
    <t>（平成28年４月１日現在）（単位：人、歳）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rPh sb="14" eb="16">
      <t>タンイ</t>
    </rPh>
    <rPh sb="17" eb="18">
      <t>ニン</t>
    </rPh>
    <rPh sb="19" eb="20">
      <t>サイ</t>
    </rPh>
    <phoneticPr fontId="4"/>
  </si>
  <si>
    <t>総　数</t>
    <rPh sb="0" eb="1">
      <t>フサ</t>
    </rPh>
    <rPh sb="2" eb="3">
      <t>カズ</t>
    </rPh>
    <phoneticPr fontId="4"/>
  </si>
  <si>
    <t>掛川市</t>
    <rPh sb="0" eb="3">
      <t>カケガワシ</t>
    </rPh>
    <phoneticPr fontId="4"/>
  </si>
  <si>
    <t>菊川市</t>
    <rPh sb="0" eb="2">
      <t>キクガワ</t>
    </rPh>
    <rPh sb="2" eb="3">
      <t>シ</t>
    </rPh>
    <phoneticPr fontId="4"/>
  </si>
  <si>
    <t>御前崎市</t>
    <rPh sb="0" eb="3">
      <t>オマエザキ</t>
    </rPh>
    <rPh sb="3" eb="4">
      <t>シ</t>
    </rPh>
    <phoneticPr fontId="4"/>
  </si>
  <si>
    <t>磐田市</t>
    <rPh sb="0" eb="3">
      <t>イワタシ</t>
    </rPh>
    <phoneticPr fontId="4"/>
  </si>
  <si>
    <t>浜松市</t>
    <rPh sb="0" eb="3">
      <t>ハママツシ</t>
    </rPh>
    <phoneticPr fontId="4"/>
  </si>
  <si>
    <t>平均年齢</t>
    <rPh sb="0" eb="2">
      <t>ヘイキン</t>
    </rPh>
    <rPh sb="2" eb="4">
      <t>ネンレイ</t>
    </rPh>
    <phoneticPr fontId="4"/>
  </si>
  <si>
    <t>計</t>
    <rPh sb="0" eb="1">
      <t>ケイ</t>
    </rPh>
    <phoneticPr fontId="4"/>
  </si>
  <si>
    <t>　資料：高齢者支援課</t>
    <rPh sb="4" eb="7">
      <t>コウレイシャ</t>
    </rPh>
    <rPh sb="7" eb="9">
      <t>シエン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</si>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</sst>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"/>
    <numFmt numFmtId="177" formatCode="#,##0;[Red]#,##0"/>
    <numFmt numFmtId="178" formatCode="#,##0_);\(#,##0\)"/>
    <numFmt numFmtId="179" formatCode="#,##0_)"/>
    <numFmt numFmtId="180" formatCode="#,##0_ "/>
    <numFmt numFmtId="181" formatCode="#,##0&quot; &quot;"/>
    <numFmt numFmtId="182" formatCode="#,##0_);[Red]\(#,##0\)"/>
    <numFmt numFmtId="183" formatCode="#,###_)"/>
    <numFmt numFmtId="184" formatCode="0.0_);[Red]\(0.0\)"/>
    <numFmt numFmtId="185" formatCode="0.0_ "/>
  </numFmts>
  <fonts count="24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45"/>
      <name val="ＭＳ ゴシック"/>
      <family val="3"/>
      <charset val="128"/>
    </font>
    <font>
      <sz val="10.95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.95"/>
      <color indexed="8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8"/>
      </top>
      <bottom/>
      <diagonal style="thin">
        <color indexed="8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8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8"/>
      </bottom>
      <diagonal/>
    </border>
    <border>
      <left/>
      <right style="thin">
        <color indexed="64"/>
      </right>
      <top style="dashed">
        <color indexed="64"/>
      </top>
      <bottom style="double">
        <color indexed="8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ashed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4" fillId="0" borderId="0" applyFont="0" applyFill="0" applyBorder="0" applyAlignment="0" applyProtection="0"/>
  </cellStyleXfs>
  <cellXfs count="476">
    <xf numFmtId="0" fontId="0" fillId="0" borderId="0" xfId="0"/>
    <xf numFmtId="0" fontId="2" fillId="0" borderId="0" xfId="1" applyFont="1" applyFill="1"/>
    <xf numFmtId="0" fontId="1" fillId="0" borderId="0" xfId="1" applyFill="1"/>
    <xf numFmtId="0" fontId="5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7" fillId="0" borderId="1" xfId="1" applyFont="1" applyFill="1" applyBorder="1"/>
    <xf numFmtId="0" fontId="7" fillId="0" borderId="2" xfId="1" applyFont="1" applyFill="1" applyBorder="1"/>
    <xf numFmtId="0" fontId="7" fillId="0" borderId="2" xfId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0" xfId="1" applyFont="1" applyFill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6" xfId="1" applyFont="1" applyFill="1" applyBorder="1"/>
    <xf numFmtId="0" fontId="7" fillId="0" borderId="7" xfId="1" applyFont="1" applyFill="1" applyBorder="1"/>
    <xf numFmtId="0" fontId="7" fillId="0" borderId="8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38" fontId="7" fillId="0" borderId="3" xfId="2" applyFont="1" applyFill="1" applyBorder="1"/>
    <xf numFmtId="38" fontId="7" fillId="0" borderId="3" xfId="2" applyFont="1" applyFill="1" applyBorder="1" applyAlignment="1">
      <alignment horizontal="center"/>
    </xf>
    <xf numFmtId="38" fontId="7" fillId="0" borderId="0" xfId="2" applyFont="1" applyFill="1" applyBorder="1" applyAlignment="1">
      <alignment horizontal="center"/>
    </xf>
    <xf numFmtId="38" fontId="8" fillId="0" borderId="3" xfId="2" applyFont="1" applyFill="1" applyBorder="1"/>
    <xf numFmtId="38" fontId="8" fillId="0" borderId="3" xfId="2" applyFont="1" applyFill="1" applyBorder="1" applyAlignment="1">
      <alignment horizontal="center"/>
    </xf>
    <xf numFmtId="38" fontId="8" fillId="0" borderId="0" xfId="2" applyFont="1" applyFill="1" applyBorder="1" applyAlignment="1">
      <alignment horizontal="center"/>
    </xf>
    <xf numFmtId="0" fontId="1" fillId="0" borderId="0" xfId="1" applyFill="1" applyBorder="1"/>
    <xf numFmtId="0" fontId="7" fillId="0" borderId="9" xfId="1" applyFont="1" applyFill="1" applyBorder="1" applyAlignment="1">
      <alignment horizontal="center"/>
    </xf>
    <xf numFmtId="38" fontId="8" fillId="0" borderId="10" xfId="2" applyFont="1" applyFill="1" applyBorder="1"/>
    <xf numFmtId="38" fontId="8" fillId="0" borderId="10" xfId="2" applyFont="1" applyFill="1" applyBorder="1" applyAlignment="1">
      <alignment horizontal="center"/>
    </xf>
    <xf numFmtId="38" fontId="8" fillId="0" borderId="9" xfId="2" applyFont="1" applyFill="1" applyBorder="1" applyAlignment="1">
      <alignment horizontal="center"/>
    </xf>
    <xf numFmtId="0" fontId="5" fillId="0" borderId="1" xfId="1" applyFont="1" applyFill="1" applyBorder="1"/>
    <xf numFmtId="0" fontId="1" fillId="0" borderId="1" xfId="1" applyFill="1" applyBorder="1"/>
    <xf numFmtId="0" fontId="5" fillId="0" borderId="0" xfId="1" applyFont="1" applyFill="1" applyBorder="1"/>
    <xf numFmtId="0" fontId="1" fillId="0" borderId="11" xfId="1" applyFill="1" applyBorder="1"/>
    <xf numFmtId="0" fontId="7" fillId="0" borderId="12" xfId="1" applyFont="1" applyFill="1" applyBorder="1" applyAlignment="1">
      <alignment horizontal="left" vertical="justify" wrapText="1"/>
    </xf>
    <xf numFmtId="0" fontId="7" fillId="0" borderId="12" xfId="1" applyFont="1" applyFill="1" applyBorder="1" applyAlignment="1">
      <alignment horizontal="left" vertical="justify"/>
    </xf>
    <xf numFmtId="3" fontId="7" fillId="0" borderId="13" xfId="1" applyNumberFormat="1" applyFont="1" applyFill="1" applyBorder="1" applyAlignment="1">
      <alignment horizontal="center"/>
    </xf>
    <xf numFmtId="3" fontId="7" fillId="0" borderId="14" xfId="1" applyNumberFormat="1" applyFont="1" applyFill="1" applyBorder="1" applyAlignment="1">
      <alignment horizontal="center"/>
    </xf>
    <xf numFmtId="3" fontId="7" fillId="0" borderId="15" xfId="1" applyNumberFormat="1" applyFont="1" applyFill="1" applyBorder="1" applyAlignment="1">
      <alignment horizontal="center"/>
    </xf>
    <xf numFmtId="0" fontId="7" fillId="0" borderId="0" xfId="1" applyFont="1" applyFill="1"/>
    <xf numFmtId="0" fontId="7" fillId="0" borderId="16" xfId="1" applyFont="1" applyFill="1" applyBorder="1" applyAlignment="1">
      <alignment horizontal="left" vertical="justify"/>
    </xf>
    <xf numFmtId="0" fontId="7" fillId="0" borderId="17" xfId="1" applyFont="1" applyFill="1" applyBorder="1" applyAlignment="1">
      <alignment horizontal="center" shrinkToFit="1"/>
    </xf>
    <xf numFmtId="0" fontId="7" fillId="0" borderId="18" xfId="1" applyFont="1" applyFill="1" applyBorder="1" applyAlignment="1">
      <alignment horizontal="center" shrinkToFit="1"/>
    </xf>
    <xf numFmtId="0" fontId="7" fillId="0" borderId="17" xfId="1" applyFont="1" applyFill="1" applyBorder="1" applyAlignment="1">
      <alignment shrinkToFit="1"/>
    </xf>
    <xf numFmtId="0" fontId="7" fillId="0" borderId="5" xfId="1" applyFont="1" applyFill="1" applyBorder="1"/>
    <xf numFmtId="0" fontId="7" fillId="0" borderId="19" xfId="1" applyFont="1" applyFill="1" applyBorder="1"/>
    <xf numFmtId="3" fontId="7" fillId="0" borderId="20" xfId="1" applyNumberFormat="1" applyFont="1" applyFill="1" applyBorder="1" applyAlignment="1">
      <alignment horizontal="right"/>
    </xf>
    <xf numFmtId="3" fontId="7" fillId="0" borderId="21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22" xfId="1" applyFont="1" applyFill="1" applyBorder="1" applyAlignment="1">
      <alignment horizontal="center"/>
    </xf>
    <xf numFmtId="3" fontId="7" fillId="0" borderId="23" xfId="1" applyNumberFormat="1" applyFont="1" applyFill="1" applyBorder="1" applyAlignment="1"/>
    <xf numFmtId="3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/>
    <xf numFmtId="3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23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0" fontId="7" fillId="0" borderId="24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3" fontId="7" fillId="0" borderId="26" xfId="1" applyNumberFormat="1" applyFont="1" applyFill="1" applyBorder="1" applyAlignment="1"/>
    <xf numFmtId="3" fontId="7" fillId="0" borderId="24" xfId="1" applyNumberFormat="1" applyFont="1" applyFill="1" applyBorder="1" applyAlignment="1"/>
    <xf numFmtId="176" fontId="7" fillId="0" borderId="24" xfId="1" applyNumberFormat="1" applyFont="1" applyFill="1" applyBorder="1" applyAlignment="1">
      <alignment horizontal="right"/>
    </xf>
    <xf numFmtId="3" fontId="7" fillId="0" borderId="24" xfId="1" applyNumberFormat="1" applyFont="1" applyFill="1" applyBorder="1" applyAlignment="1">
      <alignment horizontal="right"/>
    </xf>
    <xf numFmtId="0" fontId="7" fillId="0" borderId="27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3" fontId="7" fillId="0" borderId="29" xfId="1" applyNumberFormat="1" applyFont="1" applyFill="1" applyBorder="1" applyAlignment="1"/>
    <xf numFmtId="3" fontId="7" fillId="0" borderId="27" xfId="1" applyNumberFormat="1" applyFont="1" applyFill="1" applyBorder="1" applyAlignment="1"/>
    <xf numFmtId="176" fontId="7" fillId="0" borderId="27" xfId="1" applyNumberFormat="1" applyFont="1" applyFill="1" applyBorder="1" applyAlignment="1"/>
    <xf numFmtId="3" fontId="7" fillId="0" borderId="27" xfId="1" applyNumberFormat="1" applyFont="1" applyFill="1" applyBorder="1" applyAlignment="1">
      <alignment horizontal="right"/>
    </xf>
    <xf numFmtId="0" fontId="7" fillId="0" borderId="30" xfId="1" applyFont="1" applyFill="1" applyBorder="1" applyAlignment="1">
      <alignment horizontal="center"/>
    </xf>
    <xf numFmtId="0" fontId="7" fillId="0" borderId="31" xfId="1" applyFont="1" applyFill="1" applyBorder="1" applyAlignment="1">
      <alignment horizontal="center"/>
    </xf>
    <xf numFmtId="38" fontId="7" fillId="0" borderId="32" xfId="2" applyFont="1" applyFill="1" applyBorder="1" applyAlignment="1"/>
    <xf numFmtId="38" fontId="7" fillId="0" borderId="33" xfId="2" applyFont="1" applyFill="1" applyBorder="1" applyAlignment="1"/>
    <xf numFmtId="176" fontId="7" fillId="0" borderId="33" xfId="1" applyNumberFormat="1" applyFont="1" applyFill="1" applyBorder="1" applyAlignment="1"/>
    <xf numFmtId="38" fontId="7" fillId="0" borderId="33" xfId="2" applyFont="1" applyFill="1" applyBorder="1" applyAlignment="1">
      <alignment horizontal="right"/>
    </xf>
    <xf numFmtId="0" fontId="7" fillId="0" borderId="34" xfId="1" applyFont="1" applyFill="1" applyBorder="1" applyAlignment="1">
      <alignment horizontal="center"/>
    </xf>
    <xf numFmtId="0" fontId="7" fillId="0" borderId="35" xfId="1" applyFont="1" applyFill="1" applyBorder="1" applyAlignment="1">
      <alignment horizontal="center"/>
    </xf>
    <xf numFmtId="38" fontId="7" fillId="0" borderId="36" xfId="2" applyFont="1" applyFill="1" applyBorder="1" applyAlignment="1"/>
    <xf numFmtId="38" fontId="7" fillId="0" borderId="37" xfId="2" applyFont="1" applyFill="1" applyBorder="1" applyAlignment="1"/>
    <xf numFmtId="176" fontId="7" fillId="0" borderId="37" xfId="1" applyNumberFormat="1" applyFont="1" applyFill="1" applyBorder="1" applyAlignment="1"/>
    <xf numFmtId="38" fontId="7" fillId="0" borderId="37" xfId="2" applyFont="1" applyFill="1" applyBorder="1" applyAlignment="1">
      <alignment horizontal="right"/>
    </xf>
    <xf numFmtId="0" fontId="5" fillId="0" borderId="38" xfId="1" applyFont="1" applyFill="1" applyBorder="1" applyAlignment="1">
      <alignment horizontal="left"/>
    </xf>
    <xf numFmtId="0" fontId="5" fillId="0" borderId="38" xfId="1" applyFont="1" applyFill="1" applyBorder="1" applyAlignment="1">
      <alignment horizontal="center"/>
    </xf>
    <xf numFmtId="178" fontId="7" fillId="0" borderId="0" xfId="1" applyNumberFormat="1" applyFont="1" applyFill="1" applyBorder="1" applyAlignment="1"/>
    <xf numFmtId="0" fontId="9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textRotation="255"/>
    </xf>
    <xf numFmtId="0" fontId="10" fillId="0" borderId="3" xfId="1" applyFont="1" applyFill="1" applyBorder="1" applyAlignment="1">
      <alignment horizontal="distributed" justifyLastLine="1"/>
    </xf>
    <xf numFmtId="0" fontId="10" fillId="0" borderId="22" xfId="1" applyFont="1" applyFill="1" applyBorder="1" applyAlignment="1">
      <alignment horizontal="distributed" justifyLastLine="1"/>
    </xf>
    <xf numFmtId="179" fontId="10" fillId="0" borderId="0" xfId="1" applyNumberFormat="1" applyFont="1" applyFill="1" applyBorder="1"/>
    <xf numFmtId="179" fontId="10" fillId="0" borderId="0" xfId="1" applyNumberFormat="1" applyFont="1" applyFill="1" applyBorder="1" applyAlignment="1"/>
    <xf numFmtId="0" fontId="10" fillId="0" borderId="44" xfId="1" applyFont="1" applyFill="1" applyBorder="1" applyAlignment="1">
      <alignment horizontal="center" vertical="center"/>
    </xf>
    <xf numFmtId="0" fontId="10" fillId="0" borderId="45" xfId="1" applyFont="1" applyFill="1" applyBorder="1" applyAlignment="1">
      <alignment horizontal="center" vertical="center" textRotation="255"/>
    </xf>
    <xf numFmtId="179" fontId="10" fillId="0" borderId="0" xfId="1" applyNumberFormat="1" applyFont="1" applyFill="1"/>
    <xf numFmtId="179" fontId="10" fillId="0" borderId="0" xfId="1" applyNumberFormat="1" applyFont="1" applyFill="1" applyAlignment="1"/>
    <xf numFmtId="0" fontId="8" fillId="0" borderId="46" xfId="1" applyFont="1" applyFill="1" applyBorder="1" applyAlignment="1">
      <alignment horizontal="distributed" vertical="center" wrapText="1" justifyLastLine="1"/>
    </xf>
    <xf numFmtId="0" fontId="8" fillId="0" borderId="47" xfId="1" applyFont="1" applyFill="1" applyBorder="1" applyAlignment="1">
      <alignment horizontal="distributed" vertical="center" wrapText="1" justifyLastLine="1"/>
    </xf>
    <xf numFmtId="179" fontId="10" fillId="0" borderId="48" xfId="1" applyNumberFormat="1" applyFont="1" applyFill="1" applyBorder="1"/>
    <xf numFmtId="179" fontId="10" fillId="0" borderId="48" xfId="1" applyNumberFormat="1" applyFont="1" applyFill="1" applyBorder="1" applyAlignment="1"/>
    <xf numFmtId="0" fontId="10" fillId="0" borderId="49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 textRotation="255"/>
    </xf>
    <xf numFmtId="0" fontId="10" fillId="0" borderId="51" xfId="1" applyFont="1" applyFill="1" applyBorder="1" applyAlignment="1">
      <alignment horizontal="distributed" justifyLastLine="1"/>
    </xf>
    <xf numFmtId="0" fontId="10" fillId="0" borderId="52" xfId="1" applyFont="1" applyFill="1" applyBorder="1" applyAlignment="1">
      <alignment horizontal="distributed" justifyLastLine="1"/>
    </xf>
    <xf numFmtId="179" fontId="10" fillId="0" borderId="53" xfId="1" applyNumberFormat="1" applyFont="1" applyFill="1" applyBorder="1"/>
    <xf numFmtId="179" fontId="10" fillId="0" borderId="54" xfId="1" applyNumberFormat="1" applyFont="1" applyFill="1" applyBorder="1"/>
    <xf numFmtId="179" fontId="10" fillId="0" borderId="54" xfId="1" applyNumberFormat="1" applyFont="1" applyFill="1" applyBorder="1" applyAlignment="1"/>
    <xf numFmtId="0" fontId="10" fillId="0" borderId="0" xfId="1" applyFont="1" applyFill="1" applyBorder="1" applyAlignment="1">
      <alignment horizontal="center" vertical="center"/>
    </xf>
    <xf numFmtId="0" fontId="10" fillId="0" borderId="55" xfId="1" applyFont="1" applyFill="1" applyBorder="1" applyAlignment="1">
      <alignment horizontal="center" vertical="center" textRotation="255"/>
    </xf>
    <xf numFmtId="0" fontId="10" fillId="0" borderId="0" xfId="1" applyFont="1" applyFill="1" applyBorder="1" applyAlignment="1">
      <alignment horizontal="distributed" justifyLastLine="1"/>
    </xf>
    <xf numFmtId="0" fontId="10" fillId="0" borderId="56" xfId="1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horizontal="distributed" wrapText="1" justifyLastLine="1"/>
    </xf>
    <xf numFmtId="0" fontId="8" fillId="0" borderId="22" xfId="1" applyFont="1" applyFill="1" applyBorder="1" applyAlignment="1">
      <alignment horizontal="distributed" wrapText="1" justifyLastLine="1"/>
    </xf>
    <xf numFmtId="0" fontId="8" fillId="0" borderId="26" xfId="1" applyFont="1" applyFill="1" applyBorder="1" applyAlignment="1">
      <alignment horizontal="center" vertical="center" wrapText="1" justifyLastLine="1"/>
    </xf>
    <xf numFmtId="0" fontId="8" fillId="0" borderId="25" xfId="1" applyFont="1" applyFill="1" applyBorder="1" applyAlignment="1">
      <alignment horizontal="center" vertical="center" wrapText="1" justifyLastLine="1"/>
    </xf>
    <xf numFmtId="0" fontId="10" fillId="0" borderId="54" xfId="1" applyFont="1" applyFill="1" applyBorder="1" applyAlignment="1">
      <alignment horizontal="center" vertical="center"/>
    </xf>
    <xf numFmtId="0" fontId="10" fillId="0" borderId="57" xfId="1" applyFont="1" applyFill="1" applyBorder="1" applyAlignment="1">
      <alignment horizontal="center" vertical="center" textRotation="255"/>
    </xf>
    <xf numFmtId="0" fontId="10" fillId="0" borderId="58" xfId="1" applyFont="1" applyFill="1" applyBorder="1" applyAlignment="1">
      <alignment horizontal="distributed" justifyLastLine="1"/>
    </xf>
    <xf numFmtId="0" fontId="10" fillId="0" borderId="59" xfId="1" applyFont="1" applyFill="1" applyBorder="1" applyAlignment="1">
      <alignment horizontal="distributed" justifyLastLine="1"/>
    </xf>
    <xf numFmtId="179" fontId="10" fillId="0" borderId="60" xfId="1" applyNumberFormat="1" applyFont="1" applyFill="1" applyBorder="1"/>
    <xf numFmtId="179" fontId="10" fillId="0" borderId="60" xfId="1" applyNumberFormat="1" applyFont="1" applyFill="1" applyBorder="1" applyAlignment="1"/>
    <xf numFmtId="0" fontId="8" fillId="0" borderId="26" xfId="1" applyFont="1" applyFill="1" applyBorder="1" applyAlignment="1">
      <alignment horizontal="center" wrapText="1" justifyLastLine="1"/>
    </xf>
    <xf numFmtId="0" fontId="8" fillId="0" borderId="25" xfId="1" applyFont="1" applyFill="1" applyBorder="1" applyAlignment="1">
      <alignment horizontal="center" wrapText="1" justifyLastLine="1"/>
    </xf>
    <xf numFmtId="38" fontId="0" fillId="0" borderId="0" xfId="2" applyFont="1" applyFill="1"/>
    <xf numFmtId="38" fontId="6" fillId="0" borderId="0" xfId="2" applyFont="1" applyFill="1" applyBorder="1" applyAlignment="1">
      <alignment horizontal="center"/>
    </xf>
    <xf numFmtId="38" fontId="7" fillId="0" borderId="0" xfId="2" applyFont="1" applyFill="1"/>
    <xf numFmtId="38" fontId="6" fillId="0" borderId="11" xfId="2" applyFont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1" fillId="0" borderId="61" xfId="1" applyFill="1" applyBorder="1" applyAlignment="1">
      <alignment horizontal="center" vertical="center"/>
    </xf>
    <xf numFmtId="38" fontId="0" fillId="0" borderId="62" xfId="2" applyFont="1" applyFill="1" applyBorder="1" applyAlignment="1">
      <alignment horizontal="distributed" vertical="center" justifyLastLine="1"/>
    </xf>
    <xf numFmtId="0" fontId="1" fillId="0" borderId="63" xfId="1" applyFill="1" applyBorder="1" applyAlignment="1">
      <alignment horizontal="distributed" vertical="center" justifyLastLine="1"/>
    </xf>
    <xf numFmtId="38" fontId="5" fillId="0" borderId="64" xfId="2" applyFont="1" applyFill="1" applyBorder="1" applyAlignment="1">
      <alignment horizontal="distributed" vertical="center" justifyLastLine="1"/>
    </xf>
    <xf numFmtId="0" fontId="5" fillId="0" borderId="63" xfId="1" applyFont="1" applyFill="1" applyBorder="1" applyAlignment="1">
      <alignment horizontal="distributed" vertical="center" justifyLastLine="1"/>
    </xf>
    <xf numFmtId="38" fontId="0" fillId="0" borderId="64" xfId="2" applyFont="1" applyFill="1" applyBorder="1" applyAlignment="1">
      <alignment horizontal="distributed" vertical="center" justifyLastLine="1"/>
    </xf>
    <xf numFmtId="38" fontId="0" fillId="0" borderId="23" xfId="2" applyFont="1" applyFill="1" applyBorder="1" applyAlignment="1">
      <alignment horizontal="distributed" vertical="center" justifyLastLine="1"/>
    </xf>
    <xf numFmtId="0" fontId="1" fillId="0" borderId="0" xfId="1" applyFill="1" applyBorder="1" applyAlignment="1">
      <alignment horizontal="distributed" vertical="center" justifyLastLine="1"/>
    </xf>
    <xf numFmtId="38" fontId="0" fillId="0" borderId="0" xfId="2" applyFont="1" applyFill="1" applyBorder="1" applyAlignment="1">
      <alignment horizontal="distributed" justifyLastLine="1"/>
    </xf>
    <xf numFmtId="0" fontId="1" fillId="0" borderId="54" xfId="1" applyFill="1" applyBorder="1" applyAlignment="1">
      <alignment horizontal="center" vertical="center"/>
    </xf>
    <xf numFmtId="0" fontId="1" fillId="0" borderId="65" xfId="1" applyFill="1" applyBorder="1" applyAlignment="1">
      <alignment horizontal="center" vertical="center"/>
    </xf>
    <xf numFmtId="0" fontId="1" fillId="0" borderId="66" xfId="1" applyFill="1" applyBorder="1" applyAlignment="1">
      <alignment horizontal="distributed" vertical="center" justifyLastLine="1"/>
    </xf>
    <xf numFmtId="0" fontId="1" fillId="0" borderId="67" xfId="1" applyFill="1" applyBorder="1" applyAlignment="1">
      <alignment horizontal="distributed" vertical="center" justifyLastLine="1"/>
    </xf>
    <xf numFmtId="0" fontId="5" fillId="0" borderId="68" xfId="1" applyFont="1" applyFill="1" applyBorder="1" applyAlignment="1">
      <alignment horizontal="distributed" vertical="center" justifyLastLine="1"/>
    </xf>
    <xf numFmtId="0" fontId="5" fillId="0" borderId="67" xfId="1" applyFont="1" applyFill="1" applyBorder="1" applyAlignment="1">
      <alignment horizontal="distributed" vertical="center" justifyLastLine="1"/>
    </xf>
    <xf numFmtId="0" fontId="1" fillId="0" borderId="68" xfId="1" applyFill="1" applyBorder="1" applyAlignment="1">
      <alignment horizontal="distributed" vertical="center" justifyLastLine="1"/>
    </xf>
    <xf numFmtId="0" fontId="1" fillId="0" borderId="54" xfId="1" applyFill="1" applyBorder="1" applyAlignment="1">
      <alignment horizontal="distributed" vertical="center" justifyLastLine="1"/>
    </xf>
    <xf numFmtId="0" fontId="1" fillId="0" borderId="22" xfId="1" applyFill="1" applyBorder="1" applyAlignment="1">
      <alignment horizontal="center"/>
    </xf>
    <xf numFmtId="38" fontId="0" fillId="0" borderId="69" xfId="2" applyFont="1" applyFill="1" applyBorder="1" applyAlignment="1">
      <alignment horizontal="distributed" justifyLastLine="1"/>
    </xf>
    <xf numFmtId="38" fontId="0" fillId="0" borderId="70" xfId="2" applyFont="1" applyFill="1" applyBorder="1" applyAlignment="1">
      <alignment horizontal="right" justifyLastLine="1"/>
    </xf>
    <xf numFmtId="38" fontId="7" fillId="0" borderId="0" xfId="2" applyFont="1" applyFill="1" applyBorder="1" applyAlignment="1">
      <alignment horizontal="right" justifyLastLine="1"/>
    </xf>
    <xf numFmtId="38" fontId="7" fillId="0" borderId="0" xfId="2" applyFont="1" applyFill="1" applyBorder="1" applyAlignment="1">
      <alignment horizontal="distributed" justifyLastLine="1"/>
    </xf>
    <xf numFmtId="38" fontId="0" fillId="0" borderId="0" xfId="2" applyFont="1" applyFill="1" applyBorder="1" applyAlignment="1">
      <alignment horizontal="right" justifyLastLine="1"/>
    </xf>
    <xf numFmtId="38" fontId="0" fillId="0" borderId="69" xfId="2" applyFont="1" applyFill="1" applyBorder="1" applyAlignment="1">
      <alignment horizontal="center"/>
    </xf>
    <xf numFmtId="38" fontId="0" fillId="0" borderId="70" xfId="2" applyFont="1" applyFill="1" applyBorder="1" applyAlignment="1">
      <alignment horizontal="right"/>
    </xf>
    <xf numFmtId="38" fontId="0" fillId="0" borderId="0" xfId="2" applyFont="1" applyFill="1" applyBorder="1" applyAlignment="1">
      <alignment horizontal="center"/>
    </xf>
    <xf numFmtId="38" fontId="0" fillId="0" borderId="0" xfId="2" applyFont="1" applyFill="1" applyBorder="1" applyAlignment="1">
      <alignment horizontal="right"/>
    </xf>
    <xf numFmtId="38" fontId="1" fillId="0" borderId="69" xfId="2" applyFont="1" applyFill="1" applyBorder="1" applyAlignment="1">
      <alignment horizontal="center"/>
    </xf>
    <xf numFmtId="38" fontId="1" fillId="0" borderId="70" xfId="2" applyFont="1" applyFill="1" applyBorder="1" applyAlignment="1">
      <alignment horizontal="right"/>
    </xf>
    <xf numFmtId="38" fontId="1" fillId="0" borderId="0" xfId="2" applyFont="1" applyFill="1" applyBorder="1" applyAlignment="1">
      <alignment horizontal="center"/>
    </xf>
    <xf numFmtId="38" fontId="1" fillId="0" borderId="0" xfId="2" applyFont="1" applyFill="1" applyBorder="1" applyAlignment="1">
      <alignment horizontal="right"/>
    </xf>
    <xf numFmtId="0" fontId="1" fillId="0" borderId="71" xfId="1" applyFill="1" applyBorder="1" applyAlignment="1">
      <alignment horizontal="center"/>
    </xf>
    <xf numFmtId="38" fontId="1" fillId="0" borderId="72" xfId="2" applyFont="1" applyFill="1" applyBorder="1" applyAlignment="1">
      <alignment horizontal="center"/>
    </xf>
    <xf numFmtId="38" fontId="1" fillId="0" borderId="73" xfId="2" applyFont="1" applyFill="1" applyBorder="1" applyAlignment="1">
      <alignment horizontal="right"/>
    </xf>
    <xf numFmtId="38" fontId="1" fillId="0" borderId="11" xfId="2" applyFont="1" applyFill="1" applyBorder="1" applyAlignment="1">
      <alignment horizontal="center"/>
    </xf>
    <xf numFmtId="38" fontId="1" fillId="0" borderId="11" xfId="2" applyFont="1" applyFill="1" applyBorder="1" applyAlignment="1">
      <alignment horizontal="right"/>
    </xf>
    <xf numFmtId="38" fontId="5" fillId="0" borderId="0" xfId="2" applyFont="1" applyFill="1"/>
    <xf numFmtId="0" fontId="1" fillId="0" borderId="0" xfId="1" applyFill="1" applyAlignment="1">
      <alignment horizontal="right"/>
    </xf>
    <xf numFmtId="0" fontId="6" fillId="0" borderId="0" xfId="1" applyFont="1" applyFill="1" applyBorder="1" applyAlignment="1">
      <alignment horizontal="center"/>
    </xf>
    <xf numFmtId="38" fontId="6" fillId="0" borderId="0" xfId="2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6" fillId="0" borderId="11" xfId="1" applyFont="1" applyFill="1" applyBorder="1" applyAlignment="1">
      <alignment horizontal="center"/>
    </xf>
    <xf numFmtId="0" fontId="1" fillId="0" borderId="38" xfId="1" applyFill="1" applyBorder="1" applyAlignment="1">
      <alignment horizontal="center"/>
    </xf>
    <xf numFmtId="0" fontId="1" fillId="0" borderId="74" xfId="1" applyFill="1" applyBorder="1" applyAlignment="1">
      <alignment horizontal="center"/>
    </xf>
    <xf numFmtId="0" fontId="1" fillId="0" borderId="75" xfId="1" applyFill="1" applyBorder="1" applyAlignment="1">
      <alignment horizontal="center"/>
    </xf>
    <xf numFmtId="0" fontId="1" fillId="0" borderId="76" xfId="1" applyFill="1" applyBorder="1" applyAlignment="1">
      <alignment horizontal="center"/>
    </xf>
    <xf numFmtId="0" fontId="1" fillId="0" borderId="77" xfId="1" applyFill="1" applyBorder="1" applyAlignment="1">
      <alignment horizontal="center"/>
    </xf>
    <xf numFmtId="0" fontId="1" fillId="0" borderId="78" xfId="1" applyFill="1" applyBorder="1" applyAlignment="1">
      <alignment horizontal="center"/>
    </xf>
    <xf numFmtId="0" fontId="1" fillId="0" borderId="79" xfId="1" applyFill="1" applyBorder="1" applyAlignment="1">
      <alignment horizontal="left"/>
    </xf>
    <xf numFmtId="0" fontId="1" fillId="0" borderId="80" xfId="1" applyFill="1" applyBorder="1" applyAlignment="1">
      <alignment horizontal="left"/>
    </xf>
    <xf numFmtId="38" fontId="0" fillId="0" borderId="81" xfId="2" applyFont="1" applyFill="1" applyBorder="1" applyAlignment="1">
      <alignment horizontal="right"/>
    </xf>
    <xf numFmtId="49" fontId="1" fillId="0" borderId="82" xfId="1" applyNumberFormat="1" applyFill="1" applyBorder="1" applyAlignment="1">
      <alignment horizontal="left"/>
    </xf>
    <xf numFmtId="38" fontId="1" fillId="0" borderId="81" xfId="2" applyFont="1" applyFill="1" applyBorder="1" applyAlignment="1">
      <alignment horizontal="right"/>
    </xf>
    <xf numFmtId="38" fontId="0" fillId="0" borderId="82" xfId="2" applyFont="1" applyFill="1" applyBorder="1" applyAlignment="1">
      <alignment horizontal="left"/>
    </xf>
    <xf numFmtId="38" fontId="1" fillId="0" borderId="82" xfId="2" applyFont="1" applyFill="1" applyBorder="1" applyAlignment="1">
      <alignment horizontal="left"/>
    </xf>
    <xf numFmtId="0" fontId="1" fillId="0" borderId="83" xfId="1" applyFill="1" applyBorder="1" applyAlignment="1">
      <alignment horizontal="distributed"/>
    </xf>
    <xf numFmtId="0" fontId="1" fillId="0" borderId="84" xfId="1" applyFill="1" applyBorder="1" applyAlignment="1">
      <alignment horizontal="distributed"/>
    </xf>
    <xf numFmtId="0" fontId="1" fillId="0" borderId="0" xfId="1" applyNumberFormat="1" applyFill="1" applyBorder="1" applyAlignment="1">
      <alignment horizontal="center"/>
    </xf>
    <xf numFmtId="0" fontId="1" fillId="0" borderId="0" xfId="1" applyFill="1" applyBorder="1" applyAlignment="1">
      <alignment horizontal="distributed"/>
    </xf>
    <xf numFmtId="0" fontId="1" fillId="0" borderId="22" xfId="1" applyFill="1" applyBorder="1" applyAlignment="1">
      <alignment horizontal="distributed"/>
    </xf>
    <xf numFmtId="0" fontId="1" fillId="0" borderId="0" xfId="1" applyFill="1" applyBorder="1" applyAlignment="1">
      <alignment horizontal="distributed"/>
    </xf>
    <xf numFmtId="0" fontId="1" fillId="0" borderId="0" xfId="1" applyFill="1" applyBorder="1" applyAlignment="1"/>
    <xf numFmtId="0" fontId="1" fillId="0" borderId="22" xfId="1" applyFill="1" applyBorder="1" applyAlignment="1"/>
    <xf numFmtId="0" fontId="1" fillId="0" borderId="0" xfId="1" applyFill="1" applyAlignment="1">
      <alignment horizontal="distributed"/>
    </xf>
    <xf numFmtId="0" fontId="10" fillId="0" borderId="0" xfId="1" applyFont="1" applyFill="1" applyBorder="1" applyAlignment="1">
      <alignment horizontal="distributed"/>
    </xf>
    <xf numFmtId="0" fontId="10" fillId="0" borderId="22" xfId="1" applyFont="1" applyFill="1" applyBorder="1" applyAlignment="1">
      <alignment horizontal="distributed"/>
    </xf>
    <xf numFmtId="38" fontId="10" fillId="0" borderId="0" xfId="2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center"/>
    </xf>
    <xf numFmtId="38" fontId="10" fillId="0" borderId="0" xfId="2" applyFont="1" applyFill="1" applyBorder="1" applyAlignment="1">
      <alignment horizontal="center"/>
    </xf>
    <xf numFmtId="0" fontId="1" fillId="0" borderId="9" xfId="1" applyFill="1" applyBorder="1" applyAlignment="1"/>
    <xf numFmtId="0" fontId="1" fillId="0" borderId="85" xfId="1" applyFill="1" applyBorder="1" applyAlignment="1"/>
    <xf numFmtId="0" fontId="1" fillId="0" borderId="11" xfId="1" applyNumberFormat="1" applyFill="1" applyBorder="1" applyAlignment="1">
      <alignment horizontal="center"/>
    </xf>
    <xf numFmtId="38" fontId="0" fillId="0" borderId="11" xfId="2" applyFont="1" applyFill="1" applyBorder="1" applyAlignment="1">
      <alignment horizontal="center"/>
    </xf>
    <xf numFmtId="0" fontId="12" fillId="0" borderId="1" xfId="1" applyFont="1" applyFill="1" applyBorder="1"/>
    <xf numFmtId="0" fontId="1" fillId="0" borderId="1" xfId="1" applyFill="1" applyBorder="1" applyAlignment="1">
      <alignment horizontal="center"/>
    </xf>
    <xf numFmtId="0" fontId="1" fillId="0" borderId="0" xfId="1" applyFill="1" applyAlignment="1">
      <alignment horizontal="center"/>
    </xf>
    <xf numFmtId="38" fontId="6" fillId="0" borderId="0" xfId="2" applyFont="1" applyFill="1" applyBorder="1" applyAlignment="1"/>
    <xf numFmtId="0" fontId="1" fillId="0" borderId="0" xfId="1" applyFill="1" applyBorder="1" applyAlignment="1"/>
    <xf numFmtId="3" fontId="1" fillId="0" borderId="0" xfId="1" applyNumberFormat="1" applyFill="1"/>
    <xf numFmtId="0" fontId="1" fillId="0" borderId="86" xfId="1" applyFill="1" applyBorder="1" applyAlignment="1">
      <alignment horizontal="center"/>
    </xf>
    <xf numFmtId="0" fontId="1" fillId="0" borderId="87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3" fontId="1" fillId="0" borderId="88" xfId="1" applyNumberFormat="1" applyFill="1" applyBorder="1" applyAlignment="1">
      <alignment horizontal="right"/>
    </xf>
    <xf numFmtId="38" fontId="0" fillId="0" borderId="82" xfId="2" applyFont="1" applyFill="1" applyBorder="1"/>
    <xf numFmtId="38" fontId="1" fillId="0" borderId="82" xfId="2" applyFont="1" applyFill="1" applyBorder="1"/>
    <xf numFmtId="3" fontId="1" fillId="0" borderId="0" xfId="1" applyNumberFormat="1" applyFill="1" applyBorder="1"/>
    <xf numFmtId="3" fontId="1" fillId="0" borderId="0" xfId="1" applyNumberFormat="1" applyFill="1" applyBorder="1" applyAlignment="1">
      <alignment horizontal="right"/>
    </xf>
    <xf numFmtId="38" fontId="1" fillId="0" borderId="0" xfId="2" applyFont="1" applyFill="1"/>
    <xf numFmtId="0" fontId="1" fillId="0" borderId="0" xfId="1" applyFill="1" applyBorder="1" applyAlignment="1">
      <alignment horizontal="right"/>
    </xf>
    <xf numFmtId="0" fontId="1" fillId="0" borderId="11" xfId="1" applyFill="1" applyBorder="1" applyAlignment="1">
      <alignment horizontal="distributed"/>
    </xf>
    <xf numFmtId="0" fontId="1" fillId="0" borderId="71" xfId="1" applyFill="1" applyBorder="1" applyAlignment="1">
      <alignment horizontal="distributed"/>
    </xf>
    <xf numFmtId="3" fontId="1" fillId="0" borderId="11" xfId="1" applyNumberFormat="1" applyFill="1" applyBorder="1" applyAlignment="1">
      <alignment horizontal="right"/>
    </xf>
    <xf numFmtId="38" fontId="0" fillId="0" borderId="11" xfId="2" applyFont="1" applyFill="1" applyBorder="1"/>
    <xf numFmtId="38" fontId="1" fillId="0" borderId="11" xfId="2" applyFont="1" applyFill="1" applyBorder="1"/>
    <xf numFmtId="0" fontId="2" fillId="0" borderId="0" xfId="1" applyFont="1" applyFill="1" applyBorder="1" applyAlignment="1"/>
    <xf numFmtId="0" fontId="13" fillId="0" borderId="0" xfId="1" applyFont="1" applyFill="1" applyBorder="1" applyAlignment="1"/>
    <xf numFmtId="0" fontId="13" fillId="0" borderId="0" xfId="1" applyFont="1" applyFill="1" applyBorder="1" applyAlignment="1">
      <alignment horizontal="left"/>
    </xf>
    <xf numFmtId="0" fontId="5" fillId="0" borderId="11" xfId="1" applyFont="1" applyFill="1" applyBorder="1" applyAlignment="1">
      <alignment horizontal="right"/>
    </xf>
    <xf numFmtId="0" fontId="1" fillId="0" borderId="38" xfId="1" applyFill="1" applyBorder="1" applyAlignment="1">
      <alignment horizontal="right"/>
    </xf>
    <xf numFmtId="0" fontId="1" fillId="0" borderId="89" xfId="1" applyFill="1" applyBorder="1" applyAlignment="1">
      <alignment horizontal="right"/>
    </xf>
    <xf numFmtId="0" fontId="7" fillId="0" borderId="90" xfId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center"/>
    </xf>
    <xf numFmtId="0" fontId="1" fillId="0" borderId="54" xfId="1" applyFill="1" applyBorder="1" applyAlignment="1">
      <alignment horizontal="left"/>
    </xf>
    <xf numFmtId="0" fontId="1" fillId="0" borderId="67" xfId="1" applyFill="1" applyBorder="1" applyAlignment="1">
      <alignment horizontal="left"/>
    </xf>
    <xf numFmtId="0" fontId="7" fillId="0" borderId="68" xfId="1" applyFont="1" applyFill="1" applyBorder="1" applyAlignment="1">
      <alignment horizontal="center" vertical="center"/>
    </xf>
    <xf numFmtId="0" fontId="7" fillId="0" borderId="91" xfId="1" applyFont="1" applyFill="1" applyBorder="1" applyAlignment="1">
      <alignment horizontal="center" shrinkToFit="1"/>
    </xf>
    <xf numFmtId="0" fontId="7" fillId="0" borderId="17" xfId="1" applyFont="1" applyFill="1" applyBorder="1" applyAlignment="1">
      <alignment horizontal="center" shrinkToFit="1"/>
    </xf>
    <xf numFmtId="0" fontId="1" fillId="0" borderId="21" xfId="1" applyFill="1" applyBorder="1" applyAlignment="1">
      <alignment horizontal="center"/>
    </xf>
    <xf numFmtId="0" fontId="1" fillId="0" borderId="92" xfId="1" applyFill="1" applyBorder="1" applyAlignment="1">
      <alignment horizontal="center"/>
    </xf>
    <xf numFmtId="180" fontId="1" fillId="0" borderId="23" xfId="1" applyNumberFormat="1" applyFill="1" applyBorder="1" applyAlignment="1">
      <alignment horizontal="right"/>
    </xf>
    <xf numFmtId="180" fontId="1" fillId="0" borderId="0" xfId="1" applyNumberFormat="1" applyFill="1" applyBorder="1" applyAlignment="1">
      <alignment horizontal="right"/>
    </xf>
    <xf numFmtId="181" fontId="0" fillId="0" borderId="0" xfId="2" applyNumberFormat="1" applyFont="1" applyFill="1" applyBorder="1" applyAlignment="1">
      <alignment horizontal="right"/>
    </xf>
    <xf numFmtId="182" fontId="0" fillId="0" borderId="0" xfId="2" applyNumberFormat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180" fontId="1" fillId="0" borderId="56" xfId="1" applyNumberFormat="1" applyFill="1" applyBorder="1" applyAlignment="1">
      <alignment horizontal="right"/>
    </xf>
    <xf numFmtId="0" fontId="1" fillId="0" borderId="54" xfId="1" applyFill="1" applyBorder="1" applyAlignment="1">
      <alignment horizontal="center"/>
    </xf>
    <xf numFmtId="180" fontId="1" fillId="0" borderId="57" xfId="1" applyNumberFormat="1" applyFill="1" applyBorder="1" applyAlignment="1">
      <alignment horizontal="right"/>
    </xf>
    <xf numFmtId="180" fontId="1" fillId="0" borderId="54" xfId="1" applyNumberFormat="1" applyFill="1" applyBorder="1" applyAlignment="1">
      <alignment horizontal="right"/>
    </xf>
    <xf numFmtId="182" fontId="1" fillId="0" borderId="23" xfId="1" applyNumberFormat="1" applyFill="1" applyBorder="1" applyAlignment="1">
      <alignment horizontal="right"/>
    </xf>
    <xf numFmtId="182" fontId="1" fillId="0" borderId="23" xfId="2" applyNumberFormat="1" applyFont="1" applyFill="1" applyBorder="1" applyAlignment="1">
      <alignment horizontal="right"/>
    </xf>
    <xf numFmtId="182" fontId="1" fillId="0" borderId="0" xfId="2" applyNumberFormat="1" applyFont="1" applyFill="1" applyBorder="1" applyAlignment="1">
      <alignment horizontal="right"/>
    </xf>
    <xf numFmtId="182" fontId="1" fillId="0" borderId="0" xfId="1" applyNumberFormat="1" applyFill="1" applyBorder="1" applyAlignment="1">
      <alignment horizontal="right"/>
    </xf>
    <xf numFmtId="181" fontId="1" fillId="0" borderId="0" xfId="2" applyNumberFormat="1" applyFont="1" applyFill="1" applyBorder="1" applyAlignment="1">
      <alignment horizontal="right"/>
    </xf>
    <xf numFmtId="182" fontId="1" fillId="0" borderId="56" xfId="1" applyNumberFormat="1" applyFill="1" applyBorder="1" applyAlignment="1">
      <alignment horizontal="right"/>
    </xf>
    <xf numFmtId="0" fontId="1" fillId="0" borderId="0" xfId="1" applyFill="1" applyAlignment="1">
      <alignment horizontal="center"/>
    </xf>
    <xf numFmtId="0" fontId="1" fillId="0" borderId="11" xfId="1" applyFill="1" applyBorder="1" applyAlignment="1">
      <alignment horizontal="center"/>
    </xf>
    <xf numFmtId="182" fontId="1" fillId="0" borderId="93" xfId="1" applyNumberFormat="1" applyFill="1" applyBorder="1" applyAlignment="1">
      <alignment horizontal="right"/>
    </xf>
    <xf numFmtId="182" fontId="1" fillId="0" borderId="94" xfId="2" applyNumberFormat="1" applyFont="1" applyFill="1" applyBorder="1" applyAlignment="1">
      <alignment horizontal="right"/>
    </xf>
    <xf numFmtId="182" fontId="1" fillId="0" borderId="11" xfId="2" applyNumberFormat="1" applyFont="1" applyFill="1" applyBorder="1" applyAlignment="1">
      <alignment horizontal="right"/>
    </xf>
    <xf numFmtId="182" fontId="1" fillId="0" borderId="11" xfId="1" applyNumberFormat="1" applyFill="1" applyBorder="1" applyAlignment="1">
      <alignment horizontal="right"/>
    </xf>
    <xf numFmtId="181" fontId="1" fillId="0" borderId="11" xfId="2" applyNumberFormat="1" applyFont="1" applyFill="1" applyBorder="1" applyAlignment="1">
      <alignment horizontal="right"/>
    </xf>
    <xf numFmtId="181" fontId="1" fillId="0" borderId="0" xfId="1" applyNumberFormat="1" applyFill="1"/>
    <xf numFmtId="0" fontId="6" fillId="0" borderId="38" xfId="1" applyFont="1" applyFill="1" applyBorder="1" applyAlignment="1"/>
    <xf numFmtId="0" fontId="1" fillId="0" borderId="11" xfId="1" applyFill="1" applyBorder="1" applyAlignment="1"/>
    <xf numFmtId="0" fontId="7" fillId="0" borderId="0" xfId="1" applyFont="1" applyFill="1" applyBorder="1" applyAlignment="1">
      <alignment horizontal="center" shrinkToFit="1"/>
    </xf>
    <xf numFmtId="182" fontId="1" fillId="0" borderId="0" xfId="1" applyNumberFormat="1" applyFill="1"/>
    <xf numFmtId="0" fontId="14" fillId="0" borderId="0" xfId="1" applyFont="1" applyFill="1"/>
    <xf numFmtId="0" fontId="5" fillId="0" borderId="0" xfId="1" applyFont="1" applyFill="1" applyAlignment="1">
      <alignment horizontal="right"/>
    </xf>
    <xf numFmtId="0" fontId="1" fillId="0" borderId="95" xfId="1" applyFill="1" applyBorder="1" applyAlignment="1">
      <alignment vertical="center" justifyLastLine="1"/>
    </xf>
    <xf numFmtId="0" fontId="1" fillId="0" borderId="96" xfId="1" applyFill="1" applyBorder="1" applyAlignment="1">
      <alignment horizontal="distributed" vertical="center" justifyLastLine="1"/>
    </xf>
    <xf numFmtId="0" fontId="1" fillId="0" borderId="39" xfId="1" applyFill="1" applyBorder="1" applyAlignment="1">
      <alignment horizontal="distributed" vertical="center" justifyLastLine="1"/>
    </xf>
    <xf numFmtId="0" fontId="1" fillId="0" borderId="41" xfId="1" applyFill="1" applyBorder="1" applyAlignment="1">
      <alignment horizontal="distributed" vertical="center" justifyLastLine="1"/>
    </xf>
    <xf numFmtId="0" fontId="1" fillId="0" borderId="0" xfId="1" applyFill="1" applyAlignment="1">
      <alignment vertical="center"/>
    </xf>
    <xf numFmtId="0" fontId="1" fillId="0" borderId="97" xfId="1" applyFill="1" applyBorder="1" applyAlignment="1">
      <alignment horizontal="center" vertical="center" justifyLastLine="1"/>
    </xf>
    <xf numFmtId="0" fontId="1" fillId="0" borderId="98" xfId="1" applyFill="1" applyBorder="1" applyAlignment="1">
      <alignment horizontal="center" vertical="center"/>
    </xf>
    <xf numFmtId="0" fontId="1" fillId="0" borderId="99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179" fontId="1" fillId="0" borderId="0" xfId="1" applyNumberFormat="1" applyFill="1" applyBorder="1" applyAlignment="1">
      <alignment horizontal="right" vertical="center"/>
    </xf>
    <xf numFmtId="179" fontId="1" fillId="0" borderId="22" xfId="1" applyNumberFormat="1" applyFill="1" applyBorder="1" applyAlignment="1">
      <alignment horizontal="right" vertical="center"/>
    </xf>
    <xf numFmtId="179" fontId="1" fillId="0" borderId="0" xfId="1" applyNumberForma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79" fontId="1" fillId="0" borderId="22" xfId="1" applyNumberFormat="1" applyFill="1" applyBorder="1" applyAlignment="1">
      <alignment vertical="center"/>
    </xf>
    <xf numFmtId="0" fontId="1" fillId="0" borderId="71" xfId="1" applyFill="1" applyBorder="1" applyAlignment="1">
      <alignment horizontal="center" vertical="center"/>
    </xf>
    <xf numFmtId="179" fontId="1" fillId="0" borderId="11" xfId="1" applyNumberFormat="1" applyFill="1" applyBorder="1" applyAlignment="1">
      <alignment vertical="center"/>
    </xf>
    <xf numFmtId="179" fontId="1" fillId="0" borderId="71" xfId="1" applyNumberFormat="1" applyFill="1" applyBorder="1" applyAlignment="1">
      <alignment vertical="center"/>
    </xf>
    <xf numFmtId="0" fontId="5" fillId="0" borderId="0" xfId="1" applyFont="1" applyFill="1" applyAlignment="1"/>
    <xf numFmtId="0" fontId="1" fillId="0" borderId="0" xfId="1" applyFill="1" applyAlignment="1"/>
    <xf numFmtId="0" fontId="1" fillId="0" borderId="19" xfId="1" applyFill="1" applyBorder="1" applyAlignment="1">
      <alignment horizontal="center" vertical="center"/>
    </xf>
    <xf numFmtId="180" fontId="1" fillId="0" borderId="0" xfId="1" applyNumberFormat="1" applyFill="1" applyAlignment="1">
      <alignment vertical="center"/>
    </xf>
    <xf numFmtId="180" fontId="1" fillId="0" borderId="92" xfId="1" applyNumberFormat="1" applyFill="1" applyBorder="1" applyAlignment="1">
      <alignment vertical="center"/>
    </xf>
    <xf numFmtId="180" fontId="1" fillId="0" borderId="0" xfId="1" applyNumberFormat="1" applyFill="1" applyBorder="1" applyAlignment="1">
      <alignment vertical="center"/>
    </xf>
    <xf numFmtId="180" fontId="1" fillId="0" borderId="22" xfId="1" applyNumberFormat="1" applyFill="1" applyBorder="1" applyAlignment="1">
      <alignment vertical="center"/>
    </xf>
    <xf numFmtId="179" fontId="15" fillId="0" borderId="11" xfId="1" applyNumberFormat="1" applyFont="1" applyFill="1" applyBorder="1" applyAlignment="1">
      <alignment vertical="center"/>
    </xf>
    <xf numFmtId="179" fontId="15" fillId="0" borderId="7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9" fillId="2" borderId="0" xfId="1" applyFont="1" applyFill="1"/>
    <xf numFmtId="0" fontId="10" fillId="2" borderId="0" xfId="1" applyFont="1" applyFill="1"/>
    <xf numFmtId="3" fontId="10" fillId="2" borderId="0" xfId="1" applyNumberFormat="1" applyFont="1" applyFill="1"/>
    <xf numFmtId="0" fontId="16" fillId="2" borderId="0" xfId="1" applyFont="1" applyFill="1"/>
    <xf numFmtId="0" fontId="10" fillId="2" borderId="0" xfId="1" applyFont="1" applyFill="1" applyBorder="1"/>
    <xf numFmtId="0" fontId="17" fillId="2" borderId="0" xfId="1" applyFont="1" applyFill="1"/>
    <xf numFmtId="0" fontId="8" fillId="2" borderId="0" xfId="1" applyFont="1" applyFill="1"/>
    <xf numFmtId="0" fontId="18" fillId="2" borderId="0" xfId="1" applyFont="1" applyFill="1"/>
    <xf numFmtId="0" fontId="16" fillId="2" borderId="0" xfId="1" applyFont="1" applyFill="1" applyAlignment="1">
      <alignment horizontal="right"/>
    </xf>
    <xf numFmtId="0" fontId="10" fillId="2" borderId="1" xfId="1" applyFont="1" applyFill="1" applyBorder="1" applyAlignment="1">
      <alignment horizontal="center" vertical="center"/>
    </xf>
    <xf numFmtId="0" fontId="10" fillId="2" borderId="96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100" xfId="1" applyFont="1" applyFill="1" applyBorder="1" applyAlignment="1">
      <alignment horizontal="center" vertical="center"/>
    </xf>
    <xf numFmtId="0" fontId="10" fillId="2" borderId="101" xfId="1" applyFont="1" applyFill="1" applyBorder="1" applyAlignment="1">
      <alignment horizontal="center" vertical="center"/>
    </xf>
    <xf numFmtId="0" fontId="10" fillId="2" borderId="10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98" xfId="1" applyFont="1" applyFill="1" applyBorder="1" applyAlignment="1">
      <alignment horizontal="center" vertical="center"/>
    </xf>
    <xf numFmtId="0" fontId="10" fillId="2" borderId="98" xfId="1" applyFont="1" applyFill="1" applyBorder="1" applyAlignment="1">
      <alignment horizontal="center" vertical="center"/>
    </xf>
    <xf numFmtId="0" fontId="10" fillId="2" borderId="103" xfId="1" applyFont="1" applyFill="1" applyBorder="1" applyAlignment="1">
      <alignment horizontal="center" vertical="center"/>
    </xf>
    <xf numFmtId="0" fontId="10" fillId="2" borderId="104" xfId="1" applyFont="1" applyFill="1" applyBorder="1" applyAlignment="1">
      <alignment horizontal="center" vertical="center"/>
    </xf>
    <xf numFmtId="0" fontId="10" fillId="2" borderId="105" xfId="1" applyFont="1" applyFill="1" applyBorder="1" applyAlignment="1">
      <alignment horizontal="center" vertical="center"/>
    </xf>
    <xf numFmtId="0" fontId="10" fillId="2" borderId="106" xfId="1" applyFont="1" applyFill="1" applyBorder="1" applyAlignment="1">
      <alignment horizontal="center" vertical="center"/>
    </xf>
    <xf numFmtId="0" fontId="10" fillId="2" borderId="107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179" fontId="10" fillId="2" borderId="3" xfId="1" applyNumberFormat="1" applyFont="1" applyFill="1" applyBorder="1" applyAlignment="1">
      <alignment horizontal="right" vertical="center"/>
    </xf>
    <xf numFmtId="183" fontId="10" fillId="2" borderId="0" xfId="2" applyNumberFormat="1" applyFont="1" applyFill="1" applyBorder="1" applyAlignment="1">
      <alignment horizontal="right" vertical="center"/>
    </xf>
    <xf numFmtId="183" fontId="10" fillId="2" borderId="108" xfId="2" applyNumberFormat="1" applyFont="1" applyFill="1" applyBorder="1" applyAlignment="1">
      <alignment horizontal="right" vertical="center"/>
    </xf>
    <xf numFmtId="183" fontId="10" fillId="2" borderId="21" xfId="2" applyNumberFormat="1" applyFont="1" applyFill="1" applyBorder="1" applyAlignment="1">
      <alignment horizontal="right" vertical="center"/>
    </xf>
    <xf numFmtId="183" fontId="10" fillId="2" borderId="0" xfId="2" applyNumberFormat="1" applyFont="1" applyFill="1" applyBorder="1" applyAlignment="1">
      <alignment vertical="center"/>
    </xf>
    <xf numFmtId="179" fontId="10" fillId="2" borderId="0" xfId="1" applyNumberFormat="1" applyFont="1" applyFill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183" fontId="10" fillId="2" borderId="0" xfId="2" applyNumberFormat="1" applyFont="1" applyFill="1" applyBorder="1" applyAlignment="1">
      <alignment horizontal="right" vertical="center"/>
    </xf>
    <xf numFmtId="183" fontId="10" fillId="2" borderId="109" xfId="2" applyNumberFormat="1" applyFont="1" applyFill="1" applyBorder="1" applyAlignment="1">
      <alignment horizontal="right" vertical="center"/>
    </xf>
    <xf numFmtId="179" fontId="10" fillId="2" borderId="3" xfId="1" applyNumberFormat="1" applyFont="1" applyFill="1" applyBorder="1" applyAlignment="1">
      <alignment vertical="center"/>
    </xf>
    <xf numFmtId="183" fontId="10" fillId="2" borderId="0" xfId="2" applyNumberFormat="1" applyFont="1" applyFill="1" applyBorder="1" applyAlignment="1">
      <alignment vertical="center"/>
    </xf>
    <xf numFmtId="0" fontId="10" fillId="2" borderId="11" xfId="1" applyFont="1" applyFill="1" applyBorder="1" applyAlignment="1">
      <alignment horizontal="center" vertical="center"/>
    </xf>
    <xf numFmtId="179" fontId="10" fillId="2" borderId="110" xfId="1" applyNumberFormat="1" applyFont="1" applyFill="1" applyBorder="1" applyAlignment="1">
      <alignment horizontal="right" vertical="center"/>
    </xf>
    <xf numFmtId="183" fontId="10" fillId="2" borderId="11" xfId="2" applyNumberFormat="1" applyFont="1" applyFill="1" applyBorder="1" applyAlignment="1">
      <alignment horizontal="right" vertical="center"/>
    </xf>
    <xf numFmtId="183" fontId="10" fillId="2" borderId="111" xfId="2" applyNumberFormat="1" applyFont="1" applyFill="1" applyBorder="1" applyAlignment="1">
      <alignment horizontal="right" vertical="center"/>
    </xf>
    <xf numFmtId="0" fontId="18" fillId="2" borderId="0" xfId="1" applyFont="1" applyFill="1" applyBorder="1"/>
    <xf numFmtId="3" fontId="10" fillId="2" borderId="0" xfId="1" applyNumberFormat="1" applyFont="1" applyFill="1" applyBorder="1"/>
    <xf numFmtId="0" fontId="19" fillId="2" borderId="0" xfId="1" applyFont="1" applyFill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8" fillId="2" borderId="0" xfId="1" applyFont="1" applyFill="1" applyBorder="1"/>
    <xf numFmtId="0" fontId="8" fillId="2" borderId="11" xfId="1" applyFont="1" applyFill="1" applyBorder="1" applyAlignment="1">
      <alignment horizontal="right"/>
    </xf>
    <xf numFmtId="0" fontId="8" fillId="2" borderId="14" xfId="1" applyFont="1" applyFill="1" applyBorder="1" applyAlignment="1">
      <alignment horizontal="center" vertical="center"/>
    </xf>
    <xf numFmtId="0" fontId="8" fillId="2" borderId="112" xfId="1" applyFont="1" applyFill="1" applyBorder="1" applyAlignment="1">
      <alignment horizontal="center" vertical="center" wrapText="1"/>
    </xf>
    <xf numFmtId="0" fontId="8" fillId="2" borderId="1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13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114" xfId="1" applyFont="1" applyFill="1" applyBorder="1" applyAlignment="1">
      <alignment horizontal="center" vertical="center"/>
    </xf>
    <xf numFmtId="0" fontId="8" fillId="2" borderId="91" xfId="1" applyFont="1" applyFill="1" applyBorder="1" applyAlignment="1">
      <alignment horizontal="center" vertical="center"/>
    </xf>
    <xf numFmtId="0" fontId="8" fillId="2" borderId="91" xfId="1" applyFont="1" applyFill="1" applyBorder="1" applyAlignment="1">
      <alignment horizontal="center" vertical="center"/>
    </xf>
    <xf numFmtId="3" fontId="8" fillId="2" borderId="91" xfId="1" applyNumberFormat="1" applyFont="1" applyFill="1" applyBorder="1" applyAlignment="1">
      <alignment horizontal="center" vertical="center"/>
    </xf>
    <xf numFmtId="0" fontId="8" fillId="2" borderId="91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115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79" fontId="22" fillId="2" borderId="23" xfId="1" applyNumberFormat="1" applyFont="1" applyFill="1" applyBorder="1" applyAlignment="1">
      <alignment horizontal="right" vertical="center"/>
    </xf>
    <xf numFmtId="179" fontId="22" fillId="2" borderId="0" xfId="1" applyNumberFormat="1" applyFont="1" applyFill="1" applyBorder="1" applyAlignment="1">
      <alignment horizontal="right" vertical="center"/>
    </xf>
    <xf numFmtId="179" fontId="22" fillId="2" borderId="108" xfId="1" applyNumberFormat="1" applyFont="1" applyFill="1" applyBorder="1" applyAlignment="1">
      <alignment horizontal="right" vertical="center"/>
    </xf>
    <xf numFmtId="179" fontId="22" fillId="2" borderId="21" xfId="1" applyNumberFormat="1" applyFont="1" applyFill="1" applyBorder="1" applyAlignment="1">
      <alignment horizontal="right" vertical="center"/>
    </xf>
    <xf numFmtId="179" fontId="22" fillId="2" borderId="0" xfId="1" applyNumberFormat="1" applyFont="1" applyFill="1" applyBorder="1" applyAlignment="1">
      <alignment horizontal="right" vertical="center"/>
    </xf>
    <xf numFmtId="179" fontId="22" fillId="2" borderId="0" xfId="1" applyNumberFormat="1" applyFont="1" applyFill="1" applyBorder="1" applyAlignment="1">
      <alignment horizontal="center" vertical="center"/>
    </xf>
    <xf numFmtId="49" fontId="22" fillId="2" borderId="0" xfId="1" applyNumberFormat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79" fontId="22" fillId="2" borderId="94" xfId="1" applyNumberFormat="1" applyFont="1" applyFill="1" applyBorder="1" applyAlignment="1">
      <alignment horizontal="right" vertical="center"/>
    </xf>
    <xf numFmtId="179" fontId="22" fillId="2" borderId="11" xfId="1" applyNumberFormat="1" applyFont="1" applyFill="1" applyBorder="1" applyAlignment="1">
      <alignment horizontal="right" vertical="center"/>
    </xf>
    <xf numFmtId="179" fontId="22" fillId="2" borderId="11" xfId="1" applyNumberFormat="1" applyFont="1" applyFill="1" applyBorder="1" applyAlignment="1">
      <alignment horizontal="center" vertical="center"/>
    </xf>
    <xf numFmtId="49" fontId="22" fillId="2" borderId="11" xfId="1" applyNumberFormat="1" applyFont="1" applyFill="1" applyBorder="1" applyAlignment="1">
      <alignment horizontal="center" vertical="center"/>
    </xf>
    <xf numFmtId="179" fontId="22" fillId="2" borderId="111" xfId="1" applyNumberFormat="1" applyFont="1" applyFill="1" applyBorder="1" applyAlignment="1">
      <alignment horizontal="right" vertical="center"/>
    </xf>
    <xf numFmtId="179" fontId="22" fillId="2" borderId="11" xfId="1" applyNumberFormat="1" applyFont="1" applyFill="1" applyBorder="1" applyAlignment="1">
      <alignment horizontal="right" vertical="center"/>
    </xf>
    <xf numFmtId="3" fontId="8" fillId="2" borderId="0" xfId="1" applyNumberFormat="1" applyFont="1" applyFill="1"/>
    <xf numFmtId="37" fontId="8" fillId="2" borderId="0" xfId="1" applyNumberFormat="1" applyFont="1" applyFill="1"/>
    <xf numFmtId="0" fontId="8" fillId="2" borderId="0" xfId="1" applyFont="1" applyFill="1" applyBorder="1" applyAlignment="1">
      <alignment vertical="center"/>
    </xf>
    <xf numFmtId="3" fontId="8" fillId="2" borderId="0" xfId="1" applyNumberFormat="1" applyFont="1" applyFill="1" applyBorder="1"/>
    <xf numFmtId="0" fontId="17" fillId="0" borderId="0" xfId="1" applyFont="1" applyFill="1"/>
    <xf numFmtId="0" fontId="16" fillId="0" borderId="0" xfId="1" applyFont="1" applyFill="1" applyAlignment="1">
      <alignment horizontal="right"/>
    </xf>
    <xf numFmtId="0" fontId="10" fillId="0" borderId="95" xfId="1" applyFont="1" applyFill="1" applyBorder="1" applyAlignment="1">
      <alignment justifyLastLine="1"/>
    </xf>
    <xf numFmtId="0" fontId="10" fillId="0" borderId="2" xfId="1" applyFont="1" applyFill="1" applyBorder="1" applyAlignment="1">
      <alignment horizontal="distributed" justifyLastLine="1"/>
    </xf>
    <xf numFmtId="0" fontId="10" fillId="0" borderId="95" xfId="1" applyFont="1" applyFill="1" applyBorder="1" applyAlignment="1">
      <alignment horizontal="distributed" justifyLastLine="1"/>
    </xf>
    <xf numFmtId="0" fontId="10" fillId="0" borderId="96" xfId="1" applyFont="1" applyFill="1" applyBorder="1" applyAlignment="1">
      <alignment horizontal="distributed" justifyLastLine="1"/>
    </xf>
    <xf numFmtId="0" fontId="10" fillId="0" borderId="41" xfId="1" applyFont="1" applyFill="1" applyBorder="1" applyAlignment="1">
      <alignment horizontal="distributed" justifyLastLine="1"/>
    </xf>
    <xf numFmtId="0" fontId="10" fillId="0" borderId="97" xfId="1" applyFont="1" applyFill="1" applyBorder="1" applyAlignment="1">
      <alignment horizontal="center" justifyLastLine="1"/>
    </xf>
    <xf numFmtId="0" fontId="10" fillId="0" borderId="116" xfId="1" applyFont="1" applyFill="1" applyBorder="1" applyAlignment="1">
      <alignment horizontal="center"/>
    </xf>
    <xf numFmtId="0" fontId="10" fillId="0" borderId="117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79" fontId="10" fillId="0" borderId="3" xfId="1" applyNumberFormat="1" applyFont="1" applyFill="1" applyBorder="1" applyAlignment="1"/>
    <xf numFmtId="179" fontId="10" fillId="0" borderId="3" xfId="1" applyNumberFormat="1" applyFont="1" applyFill="1" applyBorder="1"/>
    <xf numFmtId="179" fontId="15" fillId="0" borderId="3" xfId="1" applyNumberFormat="1" applyFont="1" applyFill="1" applyBorder="1" applyAlignment="1"/>
    <xf numFmtId="179" fontId="15" fillId="0" borderId="0" xfId="1" applyNumberFormat="1" applyFont="1" applyFill="1" applyBorder="1"/>
    <xf numFmtId="179" fontId="15" fillId="0" borderId="0" xfId="1" applyNumberFormat="1" applyFont="1" applyFill="1" applyBorder="1" applyAlignment="1"/>
    <xf numFmtId="179" fontId="15" fillId="0" borderId="3" xfId="1" applyNumberFormat="1" applyFont="1" applyFill="1" applyBorder="1"/>
    <xf numFmtId="0" fontId="10" fillId="0" borderId="11" xfId="1" applyFont="1" applyFill="1" applyBorder="1" applyAlignment="1">
      <alignment horizontal="center"/>
    </xf>
    <xf numFmtId="179" fontId="15" fillId="0" borderId="110" xfId="1" applyNumberFormat="1" applyFont="1" applyFill="1" applyBorder="1" applyAlignment="1"/>
    <xf numFmtId="179" fontId="15" fillId="0" borderId="11" xfId="1" applyNumberFormat="1" applyFont="1" applyFill="1" applyBorder="1"/>
    <xf numFmtId="179" fontId="15" fillId="0" borderId="11" xfId="1" applyNumberFormat="1" applyFont="1" applyFill="1" applyBorder="1" applyAlignment="1"/>
    <xf numFmtId="179" fontId="15" fillId="0" borderId="110" xfId="1" applyNumberFormat="1" applyFont="1" applyFill="1" applyBorder="1"/>
    <xf numFmtId="0" fontId="10" fillId="0" borderId="0" xfId="1" applyFont="1" applyFill="1" applyBorder="1"/>
    <xf numFmtId="0" fontId="10" fillId="0" borderId="89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10" fillId="0" borderId="14" xfId="1" applyFont="1" applyFill="1" applyBorder="1" applyAlignment="1">
      <alignment horizontal="center"/>
    </xf>
    <xf numFmtId="0" fontId="10" fillId="0" borderId="0" xfId="1" applyFont="1" applyFill="1" applyAlignment="1">
      <alignment horizontal="right"/>
    </xf>
    <xf numFmtId="0" fontId="10" fillId="0" borderId="67" xfId="1" applyFont="1" applyFill="1" applyBorder="1" applyAlignment="1">
      <alignment horizontal="center" justifyLastLine="1"/>
    </xf>
    <xf numFmtId="0" fontId="10" fillId="0" borderId="91" xfId="1" applyFont="1" applyFill="1" applyBorder="1" applyAlignment="1">
      <alignment horizontal="center"/>
    </xf>
    <xf numFmtId="0" fontId="10" fillId="0" borderId="17" xfId="1" applyFont="1" applyFill="1" applyBorder="1" applyAlignment="1">
      <alignment horizontal="center"/>
    </xf>
    <xf numFmtId="0" fontId="10" fillId="0" borderId="22" xfId="1" applyFont="1" applyFill="1" applyBorder="1" applyAlignment="1">
      <alignment horizontal="center"/>
    </xf>
    <xf numFmtId="179" fontId="10" fillId="0" borderId="23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0" fillId="0" borderId="22" xfId="1" applyFont="1" applyFill="1" applyBorder="1" applyAlignment="1">
      <alignment horizontal="right"/>
    </xf>
    <xf numFmtId="0" fontId="10" fillId="0" borderId="71" xfId="1" applyFont="1" applyFill="1" applyBorder="1" applyAlignment="1">
      <alignment horizontal="center"/>
    </xf>
    <xf numFmtId="179" fontId="10" fillId="0" borderId="94" xfId="1" applyNumberFormat="1" applyFont="1" applyFill="1" applyBorder="1" applyAlignment="1">
      <alignment horizontal="right"/>
    </xf>
    <xf numFmtId="3" fontId="10" fillId="0" borderId="11" xfId="1" applyNumberFormat="1" applyFont="1" applyFill="1" applyBorder="1" applyAlignment="1">
      <alignment horizontal="right"/>
    </xf>
    <xf numFmtId="179" fontId="10" fillId="0" borderId="11" xfId="1" applyNumberFormat="1" applyFont="1" applyFill="1" applyBorder="1" applyAlignment="1">
      <alignment horizontal="right"/>
    </xf>
    <xf numFmtId="0" fontId="10" fillId="0" borderId="11" xfId="1" applyFont="1" applyFill="1" applyBorder="1" applyAlignment="1">
      <alignment horizontal="right"/>
    </xf>
    <xf numFmtId="0" fontId="10" fillId="0" borderId="71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10" fillId="0" borderId="1" xfId="1" applyFont="1" applyFill="1" applyBorder="1"/>
    <xf numFmtId="0" fontId="10" fillId="0" borderId="100" xfId="1" applyFont="1" applyFill="1" applyBorder="1" applyAlignment="1">
      <alignment horizontal="distributed" justifyLastLine="1"/>
    </xf>
    <xf numFmtId="0" fontId="10" fillId="0" borderId="0" xfId="1" applyFont="1" applyFill="1" applyBorder="1" applyAlignment="1">
      <alignment horizontal="distributed" justifyLastLine="1"/>
    </xf>
    <xf numFmtId="0" fontId="10" fillId="0" borderId="54" xfId="1" applyFont="1" applyFill="1" applyBorder="1" applyAlignment="1">
      <alignment horizontal="center"/>
    </xf>
    <xf numFmtId="0" fontId="10" fillId="0" borderId="49" xfId="1" applyFont="1" applyFill="1" applyBorder="1" applyAlignment="1">
      <alignment horizontal="center"/>
    </xf>
    <xf numFmtId="0" fontId="10" fillId="0" borderId="98" xfId="1" applyFont="1" applyFill="1" applyBorder="1" applyAlignment="1">
      <alignment horizontal="center"/>
    </xf>
    <xf numFmtId="0" fontId="10" fillId="0" borderId="118" xfId="1" applyFont="1" applyFill="1" applyBorder="1" applyAlignment="1">
      <alignment horizontal="center"/>
    </xf>
    <xf numFmtId="0" fontId="10" fillId="0" borderId="104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44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119" xfId="1" applyFont="1" applyFill="1" applyBorder="1" applyAlignment="1">
      <alignment horizontal="center"/>
    </xf>
    <xf numFmtId="184" fontId="10" fillId="0" borderId="0" xfId="1" applyNumberFormat="1" applyFont="1" applyFill="1" applyAlignment="1">
      <alignment horizontal="right"/>
    </xf>
    <xf numFmtId="176" fontId="10" fillId="0" borderId="0" xfId="1" applyNumberFormat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left"/>
    </xf>
    <xf numFmtId="184" fontId="10" fillId="0" borderId="23" xfId="1" applyNumberFormat="1" applyFont="1" applyFill="1" applyBorder="1" applyAlignment="1">
      <alignment horizontal="right"/>
    </xf>
    <xf numFmtId="184" fontId="10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left"/>
    </xf>
    <xf numFmtId="0" fontId="18" fillId="0" borderId="0" xfId="1" applyFont="1" applyFill="1" applyBorder="1"/>
    <xf numFmtId="0" fontId="10" fillId="0" borderId="11" xfId="1" applyFont="1" applyFill="1" applyBorder="1" applyAlignment="1">
      <alignment horizontal="center"/>
    </xf>
    <xf numFmtId="0" fontId="10" fillId="0" borderId="120" xfId="1" applyFont="1" applyFill="1" applyBorder="1" applyAlignment="1">
      <alignment horizontal="center"/>
    </xf>
    <xf numFmtId="0" fontId="10" fillId="0" borderId="110" xfId="1" applyFont="1" applyFill="1" applyBorder="1" applyAlignment="1">
      <alignment horizontal="center"/>
    </xf>
    <xf numFmtId="0" fontId="10" fillId="0" borderId="121" xfId="1" applyFont="1" applyFill="1" applyBorder="1" applyAlignment="1">
      <alignment horizontal="center"/>
    </xf>
    <xf numFmtId="184" fontId="10" fillId="0" borderId="94" xfId="1" applyNumberFormat="1" applyFont="1" applyFill="1" applyBorder="1" applyAlignment="1">
      <alignment horizontal="right"/>
    </xf>
    <xf numFmtId="184" fontId="10" fillId="0" borderId="11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23" fillId="0" borderId="0" xfId="1" applyFont="1" applyFill="1" applyBorder="1"/>
    <xf numFmtId="0" fontId="16" fillId="0" borderId="0" xfId="1" applyFont="1" applyFill="1" applyBorder="1" applyAlignment="1">
      <alignment horizontal="right"/>
    </xf>
    <xf numFmtId="0" fontId="10" fillId="0" borderId="15" xfId="1" applyFont="1" applyFill="1" applyBorder="1"/>
    <xf numFmtId="0" fontId="10" fillId="0" borderId="112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10" fillId="0" borderId="38" xfId="1" applyFont="1" applyFill="1" applyBorder="1"/>
    <xf numFmtId="0" fontId="10" fillId="0" borderId="92" xfId="1" applyFont="1" applyFill="1" applyBorder="1" applyAlignment="1">
      <alignment horizontal="center"/>
    </xf>
    <xf numFmtId="0" fontId="10" fillId="0" borderId="55" xfId="1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/>
    </xf>
    <xf numFmtId="185" fontId="10" fillId="0" borderId="21" xfId="1" applyNumberFormat="1" applyFont="1" applyFill="1" applyBorder="1" applyAlignment="1">
      <alignment horizontal="right"/>
    </xf>
    <xf numFmtId="0" fontId="10" fillId="0" borderId="56" xfId="1" applyFont="1" applyFill="1" applyBorder="1" applyAlignment="1">
      <alignment horizontal="center"/>
    </xf>
    <xf numFmtId="185" fontId="10" fillId="0" borderId="0" xfId="1" applyNumberFormat="1" applyFont="1" applyFill="1" applyBorder="1" applyAlignment="1">
      <alignment horizontal="right"/>
    </xf>
    <xf numFmtId="0" fontId="10" fillId="0" borderId="122" xfId="1" applyFont="1" applyFill="1" applyBorder="1" applyAlignment="1">
      <alignment horizontal="center"/>
    </xf>
    <xf numFmtId="0" fontId="10" fillId="0" borderId="123" xfId="1" applyFont="1" applyFill="1" applyBorder="1" applyAlignment="1">
      <alignment horizontal="center"/>
    </xf>
    <xf numFmtId="0" fontId="10" fillId="0" borderId="124" xfId="1" applyFont="1" applyFill="1" applyBorder="1" applyAlignment="1">
      <alignment horizontal="center"/>
    </xf>
    <xf numFmtId="185" fontId="10" fillId="0" borderId="124" xfId="1" applyNumberFormat="1" applyFont="1" applyFill="1" applyBorder="1" applyAlignment="1">
      <alignment horizontal="right"/>
    </xf>
    <xf numFmtId="0" fontId="18" fillId="0" borderId="1" xfId="1" applyFont="1" applyFill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933825" y="1400175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209550</xdr:rowOff>
    </xdr:from>
    <xdr:to>
      <xdr:col>10</xdr:col>
      <xdr:colOff>0</xdr:colOff>
      <xdr:row>17</xdr:row>
      <xdr:rowOff>209550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4343400" y="500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57150</xdr:rowOff>
    </xdr:from>
    <xdr:to>
      <xdr:col>9</xdr:col>
      <xdr:colOff>0</xdr:colOff>
      <xdr:row>17</xdr:row>
      <xdr:rowOff>57150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3914775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9525" y="695325"/>
          <a:ext cx="8191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9525</xdr:rowOff>
    </xdr:from>
    <xdr:to>
      <xdr:col>3</xdr:col>
      <xdr:colOff>9525</xdr:colOff>
      <xdr:row>27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9525" y="5553075"/>
          <a:ext cx="8191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9525</xdr:rowOff>
    </xdr:from>
    <xdr:to>
      <xdr:col>3</xdr:col>
      <xdr:colOff>9525</xdr:colOff>
      <xdr:row>27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9525" y="5553075"/>
          <a:ext cx="8191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9525" y="695325"/>
          <a:ext cx="8191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9525</xdr:rowOff>
    </xdr:from>
    <xdr:to>
      <xdr:col>3</xdr:col>
      <xdr:colOff>9525</xdr:colOff>
      <xdr:row>27</xdr:row>
      <xdr:rowOff>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9525" y="5553075"/>
          <a:ext cx="8191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9525</xdr:rowOff>
    </xdr:from>
    <xdr:to>
      <xdr:col>3</xdr:col>
      <xdr:colOff>9525</xdr:colOff>
      <xdr:row>27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9525" y="5553075"/>
          <a:ext cx="8191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topLeftCell="A16" zoomScaleNormal="100" zoomScaleSheetLayoutView="100" workbookViewId="0">
      <selection activeCell="G25" sqref="G25:H25"/>
    </sheetView>
  </sheetViews>
  <sheetFormatPr defaultColWidth="10.375" defaultRowHeight="23.85" customHeight="1"/>
  <cols>
    <col min="1" max="3" width="5.875" style="2" customWidth="1"/>
    <col min="4" max="15" width="5.625" style="2" customWidth="1"/>
    <col min="16" max="16" width="5" style="2" customWidth="1"/>
    <col min="17" max="18" width="4.375" style="2" customWidth="1"/>
    <col min="19" max="19" width="5" style="2" customWidth="1"/>
    <col min="20" max="21" width="4.375" style="2" customWidth="1"/>
    <col min="22" max="22" width="5" style="2" customWidth="1"/>
    <col min="23" max="24" width="4.375" style="2" customWidth="1"/>
    <col min="25" max="25" width="5" style="2" customWidth="1"/>
    <col min="26" max="27" width="4.375" style="2" customWidth="1"/>
    <col min="28" max="28" width="5" style="2" customWidth="1"/>
    <col min="29" max="45" width="4.375" style="2" customWidth="1"/>
    <col min="46" max="256" width="10.375" style="2"/>
    <col min="257" max="259" width="5.875" style="2" customWidth="1"/>
    <col min="260" max="271" width="5.625" style="2" customWidth="1"/>
    <col min="272" max="272" width="5" style="2" customWidth="1"/>
    <col min="273" max="274" width="4.375" style="2" customWidth="1"/>
    <col min="275" max="275" width="5" style="2" customWidth="1"/>
    <col min="276" max="277" width="4.375" style="2" customWidth="1"/>
    <col min="278" max="278" width="5" style="2" customWidth="1"/>
    <col min="279" max="280" width="4.375" style="2" customWidth="1"/>
    <col min="281" max="281" width="5" style="2" customWidth="1"/>
    <col min="282" max="283" width="4.375" style="2" customWidth="1"/>
    <col min="284" max="284" width="5" style="2" customWidth="1"/>
    <col min="285" max="301" width="4.375" style="2" customWidth="1"/>
    <col min="302" max="512" width="10.375" style="2"/>
    <col min="513" max="515" width="5.875" style="2" customWidth="1"/>
    <col min="516" max="527" width="5.625" style="2" customWidth="1"/>
    <col min="528" max="528" width="5" style="2" customWidth="1"/>
    <col min="529" max="530" width="4.375" style="2" customWidth="1"/>
    <col min="531" max="531" width="5" style="2" customWidth="1"/>
    <col min="532" max="533" width="4.375" style="2" customWidth="1"/>
    <col min="534" max="534" width="5" style="2" customWidth="1"/>
    <col min="535" max="536" width="4.375" style="2" customWidth="1"/>
    <col min="537" max="537" width="5" style="2" customWidth="1"/>
    <col min="538" max="539" width="4.375" style="2" customWidth="1"/>
    <col min="540" max="540" width="5" style="2" customWidth="1"/>
    <col min="541" max="557" width="4.375" style="2" customWidth="1"/>
    <col min="558" max="768" width="10.375" style="2"/>
    <col min="769" max="771" width="5.875" style="2" customWidth="1"/>
    <col min="772" max="783" width="5.625" style="2" customWidth="1"/>
    <col min="784" max="784" width="5" style="2" customWidth="1"/>
    <col min="785" max="786" width="4.375" style="2" customWidth="1"/>
    <col min="787" max="787" width="5" style="2" customWidth="1"/>
    <col min="788" max="789" width="4.375" style="2" customWidth="1"/>
    <col min="790" max="790" width="5" style="2" customWidth="1"/>
    <col min="791" max="792" width="4.375" style="2" customWidth="1"/>
    <col min="793" max="793" width="5" style="2" customWidth="1"/>
    <col min="794" max="795" width="4.375" style="2" customWidth="1"/>
    <col min="796" max="796" width="5" style="2" customWidth="1"/>
    <col min="797" max="813" width="4.375" style="2" customWidth="1"/>
    <col min="814" max="1024" width="10.375" style="2"/>
    <col min="1025" max="1027" width="5.875" style="2" customWidth="1"/>
    <col min="1028" max="1039" width="5.625" style="2" customWidth="1"/>
    <col min="1040" max="1040" width="5" style="2" customWidth="1"/>
    <col min="1041" max="1042" width="4.375" style="2" customWidth="1"/>
    <col min="1043" max="1043" width="5" style="2" customWidth="1"/>
    <col min="1044" max="1045" width="4.375" style="2" customWidth="1"/>
    <col min="1046" max="1046" width="5" style="2" customWidth="1"/>
    <col min="1047" max="1048" width="4.375" style="2" customWidth="1"/>
    <col min="1049" max="1049" width="5" style="2" customWidth="1"/>
    <col min="1050" max="1051" width="4.375" style="2" customWidth="1"/>
    <col min="1052" max="1052" width="5" style="2" customWidth="1"/>
    <col min="1053" max="1069" width="4.375" style="2" customWidth="1"/>
    <col min="1070" max="1280" width="10.375" style="2"/>
    <col min="1281" max="1283" width="5.875" style="2" customWidth="1"/>
    <col min="1284" max="1295" width="5.625" style="2" customWidth="1"/>
    <col min="1296" max="1296" width="5" style="2" customWidth="1"/>
    <col min="1297" max="1298" width="4.375" style="2" customWidth="1"/>
    <col min="1299" max="1299" width="5" style="2" customWidth="1"/>
    <col min="1300" max="1301" width="4.375" style="2" customWidth="1"/>
    <col min="1302" max="1302" width="5" style="2" customWidth="1"/>
    <col min="1303" max="1304" width="4.375" style="2" customWidth="1"/>
    <col min="1305" max="1305" width="5" style="2" customWidth="1"/>
    <col min="1306" max="1307" width="4.375" style="2" customWidth="1"/>
    <col min="1308" max="1308" width="5" style="2" customWidth="1"/>
    <col min="1309" max="1325" width="4.375" style="2" customWidth="1"/>
    <col min="1326" max="1536" width="10.375" style="2"/>
    <col min="1537" max="1539" width="5.875" style="2" customWidth="1"/>
    <col min="1540" max="1551" width="5.625" style="2" customWidth="1"/>
    <col min="1552" max="1552" width="5" style="2" customWidth="1"/>
    <col min="1553" max="1554" width="4.375" style="2" customWidth="1"/>
    <col min="1555" max="1555" width="5" style="2" customWidth="1"/>
    <col min="1556" max="1557" width="4.375" style="2" customWidth="1"/>
    <col min="1558" max="1558" width="5" style="2" customWidth="1"/>
    <col min="1559" max="1560" width="4.375" style="2" customWidth="1"/>
    <col min="1561" max="1561" width="5" style="2" customWidth="1"/>
    <col min="1562" max="1563" width="4.375" style="2" customWidth="1"/>
    <col min="1564" max="1564" width="5" style="2" customWidth="1"/>
    <col min="1565" max="1581" width="4.375" style="2" customWidth="1"/>
    <col min="1582" max="1792" width="10.375" style="2"/>
    <col min="1793" max="1795" width="5.875" style="2" customWidth="1"/>
    <col min="1796" max="1807" width="5.625" style="2" customWidth="1"/>
    <col min="1808" max="1808" width="5" style="2" customWidth="1"/>
    <col min="1809" max="1810" width="4.375" style="2" customWidth="1"/>
    <col min="1811" max="1811" width="5" style="2" customWidth="1"/>
    <col min="1812" max="1813" width="4.375" style="2" customWidth="1"/>
    <col min="1814" max="1814" width="5" style="2" customWidth="1"/>
    <col min="1815" max="1816" width="4.375" style="2" customWidth="1"/>
    <col min="1817" max="1817" width="5" style="2" customWidth="1"/>
    <col min="1818" max="1819" width="4.375" style="2" customWidth="1"/>
    <col min="1820" max="1820" width="5" style="2" customWidth="1"/>
    <col min="1821" max="1837" width="4.375" style="2" customWidth="1"/>
    <col min="1838" max="2048" width="10.375" style="2"/>
    <col min="2049" max="2051" width="5.875" style="2" customWidth="1"/>
    <col min="2052" max="2063" width="5.625" style="2" customWidth="1"/>
    <col min="2064" max="2064" width="5" style="2" customWidth="1"/>
    <col min="2065" max="2066" width="4.375" style="2" customWidth="1"/>
    <col min="2067" max="2067" width="5" style="2" customWidth="1"/>
    <col min="2068" max="2069" width="4.375" style="2" customWidth="1"/>
    <col min="2070" max="2070" width="5" style="2" customWidth="1"/>
    <col min="2071" max="2072" width="4.375" style="2" customWidth="1"/>
    <col min="2073" max="2073" width="5" style="2" customWidth="1"/>
    <col min="2074" max="2075" width="4.375" style="2" customWidth="1"/>
    <col min="2076" max="2076" width="5" style="2" customWidth="1"/>
    <col min="2077" max="2093" width="4.375" style="2" customWidth="1"/>
    <col min="2094" max="2304" width="10.375" style="2"/>
    <col min="2305" max="2307" width="5.875" style="2" customWidth="1"/>
    <col min="2308" max="2319" width="5.625" style="2" customWidth="1"/>
    <col min="2320" max="2320" width="5" style="2" customWidth="1"/>
    <col min="2321" max="2322" width="4.375" style="2" customWidth="1"/>
    <col min="2323" max="2323" width="5" style="2" customWidth="1"/>
    <col min="2324" max="2325" width="4.375" style="2" customWidth="1"/>
    <col min="2326" max="2326" width="5" style="2" customWidth="1"/>
    <col min="2327" max="2328" width="4.375" style="2" customWidth="1"/>
    <col min="2329" max="2329" width="5" style="2" customWidth="1"/>
    <col min="2330" max="2331" width="4.375" style="2" customWidth="1"/>
    <col min="2332" max="2332" width="5" style="2" customWidth="1"/>
    <col min="2333" max="2349" width="4.375" style="2" customWidth="1"/>
    <col min="2350" max="2560" width="10.375" style="2"/>
    <col min="2561" max="2563" width="5.875" style="2" customWidth="1"/>
    <col min="2564" max="2575" width="5.625" style="2" customWidth="1"/>
    <col min="2576" max="2576" width="5" style="2" customWidth="1"/>
    <col min="2577" max="2578" width="4.375" style="2" customWidth="1"/>
    <col min="2579" max="2579" width="5" style="2" customWidth="1"/>
    <col min="2580" max="2581" width="4.375" style="2" customWidth="1"/>
    <col min="2582" max="2582" width="5" style="2" customWidth="1"/>
    <col min="2583" max="2584" width="4.375" style="2" customWidth="1"/>
    <col min="2585" max="2585" width="5" style="2" customWidth="1"/>
    <col min="2586" max="2587" width="4.375" style="2" customWidth="1"/>
    <col min="2588" max="2588" width="5" style="2" customWidth="1"/>
    <col min="2589" max="2605" width="4.375" style="2" customWidth="1"/>
    <col min="2606" max="2816" width="10.375" style="2"/>
    <col min="2817" max="2819" width="5.875" style="2" customWidth="1"/>
    <col min="2820" max="2831" width="5.625" style="2" customWidth="1"/>
    <col min="2832" max="2832" width="5" style="2" customWidth="1"/>
    <col min="2833" max="2834" width="4.375" style="2" customWidth="1"/>
    <col min="2835" max="2835" width="5" style="2" customWidth="1"/>
    <col min="2836" max="2837" width="4.375" style="2" customWidth="1"/>
    <col min="2838" max="2838" width="5" style="2" customWidth="1"/>
    <col min="2839" max="2840" width="4.375" style="2" customWidth="1"/>
    <col min="2841" max="2841" width="5" style="2" customWidth="1"/>
    <col min="2842" max="2843" width="4.375" style="2" customWidth="1"/>
    <col min="2844" max="2844" width="5" style="2" customWidth="1"/>
    <col min="2845" max="2861" width="4.375" style="2" customWidth="1"/>
    <col min="2862" max="3072" width="10.375" style="2"/>
    <col min="3073" max="3075" width="5.875" style="2" customWidth="1"/>
    <col min="3076" max="3087" width="5.625" style="2" customWidth="1"/>
    <col min="3088" max="3088" width="5" style="2" customWidth="1"/>
    <col min="3089" max="3090" width="4.375" style="2" customWidth="1"/>
    <col min="3091" max="3091" width="5" style="2" customWidth="1"/>
    <col min="3092" max="3093" width="4.375" style="2" customWidth="1"/>
    <col min="3094" max="3094" width="5" style="2" customWidth="1"/>
    <col min="3095" max="3096" width="4.375" style="2" customWidth="1"/>
    <col min="3097" max="3097" width="5" style="2" customWidth="1"/>
    <col min="3098" max="3099" width="4.375" style="2" customWidth="1"/>
    <col min="3100" max="3100" width="5" style="2" customWidth="1"/>
    <col min="3101" max="3117" width="4.375" style="2" customWidth="1"/>
    <col min="3118" max="3328" width="10.375" style="2"/>
    <col min="3329" max="3331" width="5.875" style="2" customWidth="1"/>
    <col min="3332" max="3343" width="5.625" style="2" customWidth="1"/>
    <col min="3344" max="3344" width="5" style="2" customWidth="1"/>
    <col min="3345" max="3346" width="4.375" style="2" customWidth="1"/>
    <col min="3347" max="3347" width="5" style="2" customWidth="1"/>
    <col min="3348" max="3349" width="4.375" style="2" customWidth="1"/>
    <col min="3350" max="3350" width="5" style="2" customWidth="1"/>
    <col min="3351" max="3352" width="4.375" style="2" customWidth="1"/>
    <col min="3353" max="3353" width="5" style="2" customWidth="1"/>
    <col min="3354" max="3355" width="4.375" style="2" customWidth="1"/>
    <col min="3356" max="3356" width="5" style="2" customWidth="1"/>
    <col min="3357" max="3373" width="4.375" style="2" customWidth="1"/>
    <col min="3374" max="3584" width="10.375" style="2"/>
    <col min="3585" max="3587" width="5.875" style="2" customWidth="1"/>
    <col min="3588" max="3599" width="5.625" style="2" customWidth="1"/>
    <col min="3600" max="3600" width="5" style="2" customWidth="1"/>
    <col min="3601" max="3602" width="4.375" style="2" customWidth="1"/>
    <col min="3603" max="3603" width="5" style="2" customWidth="1"/>
    <col min="3604" max="3605" width="4.375" style="2" customWidth="1"/>
    <col min="3606" max="3606" width="5" style="2" customWidth="1"/>
    <col min="3607" max="3608" width="4.375" style="2" customWidth="1"/>
    <col min="3609" max="3609" width="5" style="2" customWidth="1"/>
    <col min="3610" max="3611" width="4.375" style="2" customWidth="1"/>
    <col min="3612" max="3612" width="5" style="2" customWidth="1"/>
    <col min="3613" max="3629" width="4.375" style="2" customWidth="1"/>
    <col min="3630" max="3840" width="10.375" style="2"/>
    <col min="3841" max="3843" width="5.875" style="2" customWidth="1"/>
    <col min="3844" max="3855" width="5.625" style="2" customWidth="1"/>
    <col min="3856" max="3856" width="5" style="2" customWidth="1"/>
    <col min="3857" max="3858" width="4.375" style="2" customWidth="1"/>
    <col min="3859" max="3859" width="5" style="2" customWidth="1"/>
    <col min="3860" max="3861" width="4.375" style="2" customWidth="1"/>
    <col min="3862" max="3862" width="5" style="2" customWidth="1"/>
    <col min="3863" max="3864" width="4.375" style="2" customWidth="1"/>
    <col min="3865" max="3865" width="5" style="2" customWidth="1"/>
    <col min="3866" max="3867" width="4.375" style="2" customWidth="1"/>
    <col min="3868" max="3868" width="5" style="2" customWidth="1"/>
    <col min="3869" max="3885" width="4.375" style="2" customWidth="1"/>
    <col min="3886" max="4096" width="10.375" style="2"/>
    <col min="4097" max="4099" width="5.875" style="2" customWidth="1"/>
    <col min="4100" max="4111" width="5.625" style="2" customWidth="1"/>
    <col min="4112" max="4112" width="5" style="2" customWidth="1"/>
    <col min="4113" max="4114" width="4.375" style="2" customWidth="1"/>
    <col min="4115" max="4115" width="5" style="2" customWidth="1"/>
    <col min="4116" max="4117" width="4.375" style="2" customWidth="1"/>
    <col min="4118" max="4118" width="5" style="2" customWidth="1"/>
    <col min="4119" max="4120" width="4.375" style="2" customWidth="1"/>
    <col min="4121" max="4121" width="5" style="2" customWidth="1"/>
    <col min="4122" max="4123" width="4.375" style="2" customWidth="1"/>
    <col min="4124" max="4124" width="5" style="2" customWidth="1"/>
    <col min="4125" max="4141" width="4.375" style="2" customWidth="1"/>
    <col min="4142" max="4352" width="10.375" style="2"/>
    <col min="4353" max="4355" width="5.875" style="2" customWidth="1"/>
    <col min="4356" max="4367" width="5.625" style="2" customWidth="1"/>
    <col min="4368" max="4368" width="5" style="2" customWidth="1"/>
    <col min="4369" max="4370" width="4.375" style="2" customWidth="1"/>
    <col min="4371" max="4371" width="5" style="2" customWidth="1"/>
    <col min="4372" max="4373" width="4.375" style="2" customWidth="1"/>
    <col min="4374" max="4374" width="5" style="2" customWidth="1"/>
    <col min="4375" max="4376" width="4.375" style="2" customWidth="1"/>
    <col min="4377" max="4377" width="5" style="2" customWidth="1"/>
    <col min="4378" max="4379" width="4.375" style="2" customWidth="1"/>
    <col min="4380" max="4380" width="5" style="2" customWidth="1"/>
    <col min="4381" max="4397" width="4.375" style="2" customWidth="1"/>
    <col min="4398" max="4608" width="10.375" style="2"/>
    <col min="4609" max="4611" width="5.875" style="2" customWidth="1"/>
    <col min="4612" max="4623" width="5.625" style="2" customWidth="1"/>
    <col min="4624" max="4624" width="5" style="2" customWidth="1"/>
    <col min="4625" max="4626" width="4.375" style="2" customWidth="1"/>
    <col min="4627" max="4627" width="5" style="2" customWidth="1"/>
    <col min="4628" max="4629" width="4.375" style="2" customWidth="1"/>
    <col min="4630" max="4630" width="5" style="2" customWidth="1"/>
    <col min="4631" max="4632" width="4.375" style="2" customWidth="1"/>
    <col min="4633" max="4633" width="5" style="2" customWidth="1"/>
    <col min="4634" max="4635" width="4.375" style="2" customWidth="1"/>
    <col min="4636" max="4636" width="5" style="2" customWidth="1"/>
    <col min="4637" max="4653" width="4.375" style="2" customWidth="1"/>
    <col min="4654" max="4864" width="10.375" style="2"/>
    <col min="4865" max="4867" width="5.875" style="2" customWidth="1"/>
    <col min="4868" max="4879" width="5.625" style="2" customWidth="1"/>
    <col min="4880" max="4880" width="5" style="2" customWidth="1"/>
    <col min="4881" max="4882" width="4.375" style="2" customWidth="1"/>
    <col min="4883" max="4883" width="5" style="2" customWidth="1"/>
    <col min="4884" max="4885" width="4.375" style="2" customWidth="1"/>
    <col min="4886" max="4886" width="5" style="2" customWidth="1"/>
    <col min="4887" max="4888" width="4.375" style="2" customWidth="1"/>
    <col min="4889" max="4889" width="5" style="2" customWidth="1"/>
    <col min="4890" max="4891" width="4.375" style="2" customWidth="1"/>
    <col min="4892" max="4892" width="5" style="2" customWidth="1"/>
    <col min="4893" max="4909" width="4.375" style="2" customWidth="1"/>
    <col min="4910" max="5120" width="10.375" style="2"/>
    <col min="5121" max="5123" width="5.875" style="2" customWidth="1"/>
    <col min="5124" max="5135" width="5.625" style="2" customWidth="1"/>
    <col min="5136" max="5136" width="5" style="2" customWidth="1"/>
    <col min="5137" max="5138" width="4.375" style="2" customWidth="1"/>
    <col min="5139" max="5139" width="5" style="2" customWidth="1"/>
    <col min="5140" max="5141" width="4.375" style="2" customWidth="1"/>
    <col min="5142" max="5142" width="5" style="2" customWidth="1"/>
    <col min="5143" max="5144" width="4.375" style="2" customWidth="1"/>
    <col min="5145" max="5145" width="5" style="2" customWidth="1"/>
    <col min="5146" max="5147" width="4.375" style="2" customWidth="1"/>
    <col min="5148" max="5148" width="5" style="2" customWidth="1"/>
    <col min="5149" max="5165" width="4.375" style="2" customWidth="1"/>
    <col min="5166" max="5376" width="10.375" style="2"/>
    <col min="5377" max="5379" width="5.875" style="2" customWidth="1"/>
    <col min="5380" max="5391" width="5.625" style="2" customWidth="1"/>
    <col min="5392" max="5392" width="5" style="2" customWidth="1"/>
    <col min="5393" max="5394" width="4.375" style="2" customWidth="1"/>
    <col min="5395" max="5395" width="5" style="2" customWidth="1"/>
    <col min="5396" max="5397" width="4.375" style="2" customWidth="1"/>
    <col min="5398" max="5398" width="5" style="2" customWidth="1"/>
    <col min="5399" max="5400" width="4.375" style="2" customWidth="1"/>
    <col min="5401" max="5401" width="5" style="2" customWidth="1"/>
    <col min="5402" max="5403" width="4.375" style="2" customWidth="1"/>
    <col min="5404" max="5404" width="5" style="2" customWidth="1"/>
    <col min="5405" max="5421" width="4.375" style="2" customWidth="1"/>
    <col min="5422" max="5632" width="10.375" style="2"/>
    <col min="5633" max="5635" width="5.875" style="2" customWidth="1"/>
    <col min="5636" max="5647" width="5.625" style="2" customWidth="1"/>
    <col min="5648" max="5648" width="5" style="2" customWidth="1"/>
    <col min="5649" max="5650" width="4.375" style="2" customWidth="1"/>
    <col min="5651" max="5651" width="5" style="2" customWidth="1"/>
    <col min="5652" max="5653" width="4.375" style="2" customWidth="1"/>
    <col min="5654" max="5654" width="5" style="2" customWidth="1"/>
    <col min="5655" max="5656" width="4.375" style="2" customWidth="1"/>
    <col min="5657" max="5657" width="5" style="2" customWidth="1"/>
    <col min="5658" max="5659" width="4.375" style="2" customWidth="1"/>
    <col min="5660" max="5660" width="5" style="2" customWidth="1"/>
    <col min="5661" max="5677" width="4.375" style="2" customWidth="1"/>
    <col min="5678" max="5888" width="10.375" style="2"/>
    <col min="5889" max="5891" width="5.875" style="2" customWidth="1"/>
    <col min="5892" max="5903" width="5.625" style="2" customWidth="1"/>
    <col min="5904" max="5904" width="5" style="2" customWidth="1"/>
    <col min="5905" max="5906" width="4.375" style="2" customWidth="1"/>
    <col min="5907" max="5907" width="5" style="2" customWidth="1"/>
    <col min="5908" max="5909" width="4.375" style="2" customWidth="1"/>
    <col min="5910" max="5910" width="5" style="2" customWidth="1"/>
    <col min="5911" max="5912" width="4.375" style="2" customWidth="1"/>
    <col min="5913" max="5913" width="5" style="2" customWidth="1"/>
    <col min="5914" max="5915" width="4.375" style="2" customWidth="1"/>
    <col min="5916" max="5916" width="5" style="2" customWidth="1"/>
    <col min="5917" max="5933" width="4.375" style="2" customWidth="1"/>
    <col min="5934" max="6144" width="10.375" style="2"/>
    <col min="6145" max="6147" width="5.875" style="2" customWidth="1"/>
    <col min="6148" max="6159" width="5.625" style="2" customWidth="1"/>
    <col min="6160" max="6160" width="5" style="2" customWidth="1"/>
    <col min="6161" max="6162" width="4.375" style="2" customWidth="1"/>
    <col min="6163" max="6163" width="5" style="2" customWidth="1"/>
    <col min="6164" max="6165" width="4.375" style="2" customWidth="1"/>
    <col min="6166" max="6166" width="5" style="2" customWidth="1"/>
    <col min="6167" max="6168" width="4.375" style="2" customWidth="1"/>
    <col min="6169" max="6169" width="5" style="2" customWidth="1"/>
    <col min="6170" max="6171" width="4.375" style="2" customWidth="1"/>
    <col min="6172" max="6172" width="5" style="2" customWidth="1"/>
    <col min="6173" max="6189" width="4.375" style="2" customWidth="1"/>
    <col min="6190" max="6400" width="10.375" style="2"/>
    <col min="6401" max="6403" width="5.875" style="2" customWidth="1"/>
    <col min="6404" max="6415" width="5.625" style="2" customWidth="1"/>
    <col min="6416" max="6416" width="5" style="2" customWidth="1"/>
    <col min="6417" max="6418" width="4.375" style="2" customWidth="1"/>
    <col min="6419" max="6419" width="5" style="2" customWidth="1"/>
    <col min="6420" max="6421" width="4.375" style="2" customWidth="1"/>
    <col min="6422" max="6422" width="5" style="2" customWidth="1"/>
    <col min="6423" max="6424" width="4.375" style="2" customWidth="1"/>
    <col min="6425" max="6425" width="5" style="2" customWidth="1"/>
    <col min="6426" max="6427" width="4.375" style="2" customWidth="1"/>
    <col min="6428" max="6428" width="5" style="2" customWidth="1"/>
    <col min="6429" max="6445" width="4.375" style="2" customWidth="1"/>
    <col min="6446" max="6656" width="10.375" style="2"/>
    <col min="6657" max="6659" width="5.875" style="2" customWidth="1"/>
    <col min="6660" max="6671" width="5.625" style="2" customWidth="1"/>
    <col min="6672" max="6672" width="5" style="2" customWidth="1"/>
    <col min="6673" max="6674" width="4.375" style="2" customWidth="1"/>
    <col min="6675" max="6675" width="5" style="2" customWidth="1"/>
    <col min="6676" max="6677" width="4.375" style="2" customWidth="1"/>
    <col min="6678" max="6678" width="5" style="2" customWidth="1"/>
    <col min="6679" max="6680" width="4.375" style="2" customWidth="1"/>
    <col min="6681" max="6681" width="5" style="2" customWidth="1"/>
    <col min="6682" max="6683" width="4.375" style="2" customWidth="1"/>
    <col min="6684" max="6684" width="5" style="2" customWidth="1"/>
    <col min="6685" max="6701" width="4.375" style="2" customWidth="1"/>
    <col min="6702" max="6912" width="10.375" style="2"/>
    <col min="6913" max="6915" width="5.875" style="2" customWidth="1"/>
    <col min="6916" max="6927" width="5.625" style="2" customWidth="1"/>
    <col min="6928" max="6928" width="5" style="2" customWidth="1"/>
    <col min="6929" max="6930" width="4.375" style="2" customWidth="1"/>
    <col min="6931" max="6931" width="5" style="2" customWidth="1"/>
    <col min="6932" max="6933" width="4.375" style="2" customWidth="1"/>
    <col min="6934" max="6934" width="5" style="2" customWidth="1"/>
    <col min="6935" max="6936" width="4.375" style="2" customWidth="1"/>
    <col min="6937" max="6937" width="5" style="2" customWidth="1"/>
    <col min="6938" max="6939" width="4.375" style="2" customWidth="1"/>
    <col min="6940" max="6940" width="5" style="2" customWidth="1"/>
    <col min="6941" max="6957" width="4.375" style="2" customWidth="1"/>
    <col min="6958" max="7168" width="10.375" style="2"/>
    <col min="7169" max="7171" width="5.875" style="2" customWidth="1"/>
    <col min="7172" max="7183" width="5.625" style="2" customWidth="1"/>
    <col min="7184" max="7184" width="5" style="2" customWidth="1"/>
    <col min="7185" max="7186" width="4.375" style="2" customWidth="1"/>
    <col min="7187" max="7187" width="5" style="2" customWidth="1"/>
    <col min="7188" max="7189" width="4.375" style="2" customWidth="1"/>
    <col min="7190" max="7190" width="5" style="2" customWidth="1"/>
    <col min="7191" max="7192" width="4.375" style="2" customWidth="1"/>
    <col min="7193" max="7193" width="5" style="2" customWidth="1"/>
    <col min="7194" max="7195" width="4.375" style="2" customWidth="1"/>
    <col min="7196" max="7196" width="5" style="2" customWidth="1"/>
    <col min="7197" max="7213" width="4.375" style="2" customWidth="1"/>
    <col min="7214" max="7424" width="10.375" style="2"/>
    <col min="7425" max="7427" width="5.875" style="2" customWidth="1"/>
    <col min="7428" max="7439" width="5.625" style="2" customWidth="1"/>
    <col min="7440" max="7440" width="5" style="2" customWidth="1"/>
    <col min="7441" max="7442" width="4.375" style="2" customWidth="1"/>
    <col min="7443" max="7443" width="5" style="2" customWidth="1"/>
    <col min="7444" max="7445" width="4.375" style="2" customWidth="1"/>
    <col min="7446" max="7446" width="5" style="2" customWidth="1"/>
    <col min="7447" max="7448" width="4.375" style="2" customWidth="1"/>
    <col min="7449" max="7449" width="5" style="2" customWidth="1"/>
    <col min="7450" max="7451" width="4.375" style="2" customWidth="1"/>
    <col min="7452" max="7452" width="5" style="2" customWidth="1"/>
    <col min="7453" max="7469" width="4.375" style="2" customWidth="1"/>
    <col min="7470" max="7680" width="10.375" style="2"/>
    <col min="7681" max="7683" width="5.875" style="2" customWidth="1"/>
    <col min="7684" max="7695" width="5.625" style="2" customWidth="1"/>
    <col min="7696" max="7696" width="5" style="2" customWidth="1"/>
    <col min="7697" max="7698" width="4.375" style="2" customWidth="1"/>
    <col min="7699" max="7699" width="5" style="2" customWidth="1"/>
    <col min="7700" max="7701" width="4.375" style="2" customWidth="1"/>
    <col min="7702" max="7702" width="5" style="2" customWidth="1"/>
    <col min="7703" max="7704" width="4.375" style="2" customWidth="1"/>
    <col min="7705" max="7705" width="5" style="2" customWidth="1"/>
    <col min="7706" max="7707" width="4.375" style="2" customWidth="1"/>
    <col min="7708" max="7708" width="5" style="2" customWidth="1"/>
    <col min="7709" max="7725" width="4.375" style="2" customWidth="1"/>
    <col min="7726" max="7936" width="10.375" style="2"/>
    <col min="7937" max="7939" width="5.875" style="2" customWidth="1"/>
    <col min="7940" max="7951" width="5.625" style="2" customWidth="1"/>
    <col min="7952" max="7952" width="5" style="2" customWidth="1"/>
    <col min="7953" max="7954" width="4.375" style="2" customWidth="1"/>
    <col min="7955" max="7955" width="5" style="2" customWidth="1"/>
    <col min="7956" max="7957" width="4.375" style="2" customWidth="1"/>
    <col min="7958" max="7958" width="5" style="2" customWidth="1"/>
    <col min="7959" max="7960" width="4.375" style="2" customWidth="1"/>
    <col min="7961" max="7961" width="5" style="2" customWidth="1"/>
    <col min="7962" max="7963" width="4.375" style="2" customWidth="1"/>
    <col min="7964" max="7964" width="5" style="2" customWidth="1"/>
    <col min="7965" max="7981" width="4.375" style="2" customWidth="1"/>
    <col min="7982" max="8192" width="10.375" style="2"/>
    <col min="8193" max="8195" width="5.875" style="2" customWidth="1"/>
    <col min="8196" max="8207" width="5.625" style="2" customWidth="1"/>
    <col min="8208" max="8208" width="5" style="2" customWidth="1"/>
    <col min="8209" max="8210" width="4.375" style="2" customWidth="1"/>
    <col min="8211" max="8211" width="5" style="2" customWidth="1"/>
    <col min="8212" max="8213" width="4.375" style="2" customWidth="1"/>
    <col min="8214" max="8214" width="5" style="2" customWidth="1"/>
    <col min="8215" max="8216" width="4.375" style="2" customWidth="1"/>
    <col min="8217" max="8217" width="5" style="2" customWidth="1"/>
    <col min="8218" max="8219" width="4.375" style="2" customWidth="1"/>
    <col min="8220" max="8220" width="5" style="2" customWidth="1"/>
    <col min="8221" max="8237" width="4.375" style="2" customWidth="1"/>
    <col min="8238" max="8448" width="10.375" style="2"/>
    <col min="8449" max="8451" width="5.875" style="2" customWidth="1"/>
    <col min="8452" max="8463" width="5.625" style="2" customWidth="1"/>
    <col min="8464" max="8464" width="5" style="2" customWidth="1"/>
    <col min="8465" max="8466" width="4.375" style="2" customWidth="1"/>
    <col min="8467" max="8467" width="5" style="2" customWidth="1"/>
    <col min="8468" max="8469" width="4.375" style="2" customWidth="1"/>
    <col min="8470" max="8470" width="5" style="2" customWidth="1"/>
    <col min="8471" max="8472" width="4.375" style="2" customWidth="1"/>
    <col min="8473" max="8473" width="5" style="2" customWidth="1"/>
    <col min="8474" max="8475" width="4.375" style="2" customWidth="1"/>
    <col min="8476" max="8476" width="5" style="2" customWidth="1"/>
    <col min="8477" max="8493" width="4.375" style="2" customWidth="1"/>
    <col min="8494" max="8704" width="10.375" style="2"/>
    <col min="8705" max="8707" width="5.875" style="2" customWidth="1"/>
    <col min="8708" max="8719" width="5.625" style="2" customWidth="1"/>
    <col min="8720" max="8720" width="5" style="2" customWidth="1"/>
    <col min="8721" max="8722" width="4.375" style="2" customWidth="1"/>
    <col min="8723" max="8723" width="5" style="2" customWidth="1"/>
    <col min="8724" max="8725" width="4.375" style="2" customWidth="1"/>
    <col min="8726" max="8726" width="5" style="2" customWidth="1"/>
    <col min="8727" max="8728" width="4.375" style="2" customWidth="1"/>
    <col min="8729" max="8729" width="5" style="2" customWidth="1"/>
    <col min="8730" max="8731" width="4.375" style="2" customWidth="1"/>
    <col min="8732" max="8732" width="5" style="2" customWidth="1"/>
    <col min="8733" max="8749" width="4.375" style="2" customWidth="1"/>
    <col min="8750" max="8960" width="10.375" style="2"/>
    <col min="8961" max="8963" width="5.875" style="2" customWidth="1"/>
    <col min="8964" max="8975" width="5.625" style="2" customWidth="1"/>
    <col min="8976" max="8976" width="5" style="2" customWidth="1"/>
    <col min="8977" max="8978" width="4.375" style="2" customWidth="1"/>
    <col min="8979" max="8979" width="5" style="2" customWidth="1"/>
    <col min="8980" max="8981" width="4.375" style="2" customWidth="1"/>
    <col min="8982" max="8982" width="5" style="2" customWidth="1"/>
    <col min="8983" max="8984" width="4.375" style="2" customWidth="1"/>
    <col min="8985" max="8985" width="5" style="2" customWidth="1"/>
    <col min="8986" max="8987" width="4.375" style="2" customWidth="1"/>
    <col min="8988" max="8988" width="5" style="2" customWidth="1"/>
    <col min="8989" max="9005" width="4.375" style="2" customWidth="1"/>
    <col min="9006" max="9216" width="10.375" style="2"/>
    <col min="9217" max="9219" width="5.875" style="2" customWidth="1"/>
    <col min="9220" max="9231" width="5.625" style="2" customWidth="1"/>
    <col min="9232" max="9232" width="5" style="2" customWidth="1"/>
    <col min="9233" max="9234" width="4.375" style="2" customWidth="1"/>
    <col min="9235" max="9235" width="5" style="2" customWidth="1"/>
    <col min="9236" max="9237" width="4.375" style="2" customWidth="1"/>
    <col min="9238" max="9238" width="5" style="2" customWidth="1"/>
    <col min="9239" max="9240" width="4.375" style="2" customWidth="1"/>
    <col min="9241" max="9241" width="5" style="2" customWidth="1"/>
    <col min="9242" max="9243" width="4.375" style="2" customWidth="1"/>
    <col min="9244" max="9244" width="5" style="2" customWidth="1"/>
    <col min="9245" max="9261" width="4.375" style="2" customWidth="1"/>
    <col min="9262" max="9472" width="10.375" style="2"/>
    <col min="9473" max="9475" width="5.875" style="2" customWidth="1"/>
    <col min="9476" max="9487" width="5.625" style="2" customWidth="1"/>
    <col min="9488" max="9488" width="5" style="2" customWidth="1"/>
    <col min="9489" max="9490" width="4.375" style="2" customWidth="1"/>
    <col min="9491" max="9491" width="5" style="2" customWidth="1"/>
    <col min="9492" max="9493" width="4.375" style="2" customWidth="1"/>
    <col min="9494" max="9494" width="5" style="2" customWidth="1"/>
    <col min="9495" max="9496" width="4.375" style="2" customWidth="1"/>
    <col min="9497" max="9497" width="5" style="2" customWidth="1"/>
    <col min="9498" max="9499" width="4.375" style="2" customWidth="1"/>
    <col min="9500" max="9500" width="5" style="2" customWidth="1"/>
    <col min="9501" max="9517" width="4.375" style="2" customWidth="1"/>
    <col min="9518" max="9728" width="10.375" style="2"/>
    <col min="9729" max="9731" width="5.875" style="2" customWidth="1"/>
    <col min="9732" max="9743" width="5.625" style="2" customWidth="1"/>
    <col min="9744" max="9744" width="5" style="2" customWidth="1"/>
    <col min="9745" max="9746" width="4.375" style="2" customWidth="1"/>
    <col min="9747" max="9747" width="5" style="2" customWidth="1"/>
    <col min="9748" max="9749" width="4.375" style="2" customWidth="1"/>
    <col min="9750" max="9750" width="5" style="2" customWidth="1"/>
    <col min="9751" max="9752" width="4.375" style="2" customWidth="1"/>
    <col min="9753" max="9753" width="5" style="2" customWidth="1"/>
    <col min="9754" max="9755" width="4.375" style="2" customWidth="1"/>
    <col min="9756" max="9756" width="5" style="2" customWidth="1"/>
    <col min="9757" max="9773" width="4.375" style="2" customWidth="1"/>
    <col min="9774" max="9984" width="10.375" style="2"/>
    <col min="9985" max="9987" width="5.875" style="2" customWidth="1"/>
    <col min="9988" max="9999" width="5.625" style="2" customWidth="1"/>
    <col min="10000" max="10000" width="5" style="2" customWidth="1"/>
    <col min="10001" max="10002" width="4.375" style="2" customWidth="1"/>
    <col min="10003" max="10003" width="5" style="2" customWidth="1"/>
    <col min="10004" max="10005" width="4.375" style="2" customWidth="1"/>
    <col min="10006" max="10006" width="5" style="2" customWidth="1"/>
    <col min="10007" max="10008" width="4.375" style="2" customWidth="1"/>
    <col min="10009" max="10009" width="5" style="2" customWidth="1"/>
    <col min="10010" max="10011" width="4.375" style="2" customWidth="1"/>
    <col min="10012" max="10012" width="5" style="2" customWidth="1"/>
    <col min="10013" max="10029" width="4.375" style="2" customWidth="1"/>
    <col min="10030" max="10240" width="10.375" style="2"/>
    <col min="10241" max="10243" width="5.875" style="2" customWidth="1"/>
    <col min="10244" max="10255" width="5.625" style="2" customWidth="1"/>
    <col min="10256" max="10256" width="5" style="2" customWidth="1"/>
    <col min="10257" max="10258" width="4.375" style="2" customWidth="1"/>
    <col min="10259" max="10259" width="5" style="2" customWidth="1"/>
    <col min="10260" max="10261" width="4.375" style="2" customWidth="1"/>
    <col min="10262" max="10262" width="5" style="2" customWidth="1"/>
    <col min="10263" max="10264" width="4.375" style="2" customWidth="1"/>
    <col min="10265" max="10265" width="5" style="2" customWidth="1"/>
    <col min="10266" max="10267" width="4.375" style="2" customWidth="1"/>
    <col min="10268" max="10268" width="5" style="2" customWidth="1"/>
    <col min="10269" max="10285" width="4.375" style="2" customWidth="1"/>
    <col min="10286" max="10496" width="10.375" style="2"/>
    <col min="10497" max="10499" width="5.875" style="2" customWidth="1"/>
    <col min="10500" max="10511" width="5.625" style="2" customWidth="1"/>
    <col min="10512" max="10512" width="5" style="2" customWidth="1"/>
    <col min="10513" max="10514" width="4.375" style="2" customWidth="1"/>
    <col min="10515" max="10515" width="5" style="2" customWidth="1"/>
    <col min="10516" max="10517" width="4.375" style="2" customWidth="1"/>
    <col min="10518" max="10518" width="5" style="2" customWidth="1"/>
    <col min="10519" max="10520" width="4.375" style="2" customWidth="1"/>
    <col min="10521" max="10521" width="5" style="2" customWidth="1"/>
    <col min="10522" max="10523" width="4.375" style="2" customWidth="1"/>
    <col min="10524" max="10524" width="5" style="2" customWidth="1"/>
    <col min="10525" max="10541" width="4.375" style="2" customWidth="1"/>
    <col min="10542" max="10752" width="10.375" style="2"/>
    <col min="10753" max="10755" width="5.875" style="2" customWidth="1"/>
    <col min="10756" max="10767" width="5.625" style="2" customWidth="1"/>
    <col min="10768" max="10768" width="5" style="2" customWidth="1"/>
    <col min="10769" max="10770" width="4.375" style="2" customWidth="1"/>
    <col min="10771" max="10771" width="5" style="2" customWidth="1"/>
    <col min="10772" max="10773" width="4.375" style="2" customWidth="1"/>
    <col min="10774" max="10774" width="5" style="2" customWidth="1"/>
    <col min="10775" max="10776" width="4.375" style="2" customWidth="1"/>
    <col min="10777" max="10777" width="5" style="2" customWidth="1"/>
    <col min="10778" max="10779" width="4.375" style="2" customWidth="1"/>
    <col min="10780" max="10780" width="5" style="2" customWidth="1"/>
    <col min="10781" max="10797" width="4.375" style="2" customWidth="1"/>
    <col min="10798" max="11008" width="10.375" style="2"/>
    <col min="11009" max="11011" width="5.875" style="2" customWidth="1"/>
    <col min="11012" max="11023" width="5.625" style="2" customWidth="1"/>
    <col min="11024" max="11024" width="5" style="2" customWidth="1"/>
    <col min="11025" max="11026" width="4.375" style="2" customWidth="1"/>
    <col min="11027" max="11027" width="5" style="2" customWidth="1"/>
    <col min="11028" max="11029" width="4.375" style="2" customWidth="1"/>
    <col min="11030" max="11030" width="5" style="2" customWidth="1"/>
    <col min="11031" max="11032" width="4.375" style="2" customWidth="1"/>
    <col min="11033" max="11033" width="5" style="2" customWidth="1"/>
    <col min="11034" max="11035" width="4.375" style="2" customWidth="1"/>
    <col min="11036" max="11036" width="5" style="2" customWidth="1"/>
    <col min="11037" max="11053" width="4.375" style="2" customWidth="1"/>
    <col min="11054" max="11264" width="10.375" style="2"/>
    <col min="11265" max="11267" width="5.875" style="2" customWidth="1"/>
    <col min="11268" max="11279" width="5.625" style="2" customWidth="1"/>
    <col min="11280" max="11280" width="5" style="2" customWidth="1"/>
    <col min="11281" max="11282" width="4.375" style="2" customWidth="1"/>
    <col min="11283" max="11283" width="5" style="2" customWidth="1"/>
    <col min="11284" max="11285" width="4.375" style="2" customWidth="1"/>
    <col min="11286" max="11286" width="5" style="2" customWidth="1"/>
    <col min="11287" max="11288" width="4.375" style="2" customWidth="1"/>
    <col min="11289" max="11289" width="5" style="2" customWidth="1"/>
    <col min="11290" max="11291" width="4.375" style="2" customWidth="1"/>
    <col min="11292" max="11292" width="5" style="2" customWidth="1"/>
    <col min="11293" max="11309" width="4.375" style="2" customWidth="1"/>
    <col min="11310" max="11520" width="10.375" style="2"/>
    <col min="11521" max="11523" width="5.875" style="2" customWidth="1"/>
    <col min="11524" max="11535" width="5.625" style="2" customWidth="1"/>
    <col min="11536" max="11536" width="5" style="2" customWidth="1"/>
    <col min="11537" max="11538" width="4.375" style="2" customWidth="1"/>
    <col min="11539" max="11539" width="5" style="2" customWidth="1"/>
    <col min="11540" max="11541" width="4.375" style="2" customWidth="1"/>
    <col min="11542" max="11542" width="5" style="2" customWidth="1"/>
    <col min="11543" max="11544" width="4.375" style="2" customWidth="1"/>
    <col min="11545" max="11545" width="5" style="2" customWidth="1"/>
    <col min="11546" max="11547" width="4.375" style="2" customWidth="1"/>
    <col min="11548" max="11548" width="5" style="2" customWidth="1"/>
    <col min="11549" max="11565" width="4.375" style="2" customWidth="1"/>
    <col min="11566" max="11776" width="10.375" style="2"/>
    <col min="11777" max="11779" width="5.875" style="2" customWidth="1"/>
    <col min="11780" max="11791" width="5.625" style="2" customWidth="1"/>
    <col min="11792" max="11792" width="5" style="2" customWidth="1"/>
    <col min="11793" max="11794" width="4.375" style="2" customWidth="1"/>
    <col min="11795" max="11795" width="5" style="2" customWidth="1"/>
    <col min="11796" max="11797" width="4.375" style="2" customWidth="1"/>
    <col min="11798" max="11798" width="5" style="2" customWidth="1"/>
    <col min="11799" max="11800" width="4.375" style="2" customWidth="1"/>
    <col min="11801" max="11801" width="5" style="2" customWidth="1"/>
    <col min="11802" max="11803" width="4.375" style="2" customWidth="1"/>
    <col min="11804" max="11804" width="5" style="2" customWidth="1"/>
    <col min="11805" max="11821" width="4.375" style="2" customWidth="1"/>
    <col min="11822" max="12032" width="10.375" style="2"/>
    <col min="12033" max="12035" width="5.875" style="2" customWidth="1"/>
    <col min="12036" max="12047" width="5.625" style="2" customWidth="1"/>
    <col min="12048" max="12048" width="5" style="2" customWidth="1"/>
    <col min="12049" max="12050" width="4.375" style="2" customWidth="1"/>
    <col min="12051" max="12051" width="5" style="2" customWidth="1"/>
    <col min="12052" max="12053" width="4.375" style="2" customWidth="1"/>
    <col min="12054" max="12054" width="5" style="2" customWidth="1"/>
    <col min="12055" max="12056" width="4.375" style="2" customWidth="1"/>
    <col min="12057" max="12057" width="5" style="2" customWidth="1"/>
    <col min="12058" max="12059" width="4.375" style="2" customWidth="1"/>
    <col min="12060" max="12060" width="5" style="2" customWidth="1"/>
    <col min="12061" max="12077" width="4.375" style="2" customWidth="1"/>
    <col min="12078" max="12288" width="10.375" style="2"/>
    <col min="12289" max="12291" width="5.875" style="2" customWidth="1"/>
    <col min="12292" max="12303" width="5.625" style="2" customWidth="1"/>
    <col min="12304" max="12304" width="5" style="2" customWidth="1"/>
    <col min="12305" max="12306" width="4.375" style="2" customWidth="1"/>
    <col min="12307" max="12307" width="5" style="2" customWidth="1"/>
    <col min="12308" max="12309" width="4.375" style="2" customWidth="1"/>
    <col min="12310" max="12310" width="5" style="2" customWidth="1"/>
    <col min="12311" max="12312" width="4.375" style="2" customWidth="1"/>
    <col min="12313" max="12313" width="5" style="2" customWidth="1"/>
    <col min="12314" max="12315" width="4.375" style="2" customWidth="1"/>
    <col min="12316" max="12316" width="5" style="2" customWidth="1"/>
    <col min="12317" max="12333" width="4.375" style="2" customWidth="1"/>
    <col min="12334" max="12544" width="10.375" style="2"/>
    <col min="12545" max="12547" width="5.875" style="2" customWidth="1"/>
    <col min="12548" max="12559" width="5.625" style="2" customWidth="1"/>
    <col min="12560" max="12560" width="5" style="2" customWidth="1"/>
    <col min="12561" max="12562" width="4.375" style="2" customWidth="1"/>
    <col min="12563" max="12563" width="5" style="2" customWidth="1"/>
    <col min="12564" max="12565" width="4.375" style="2" customWidth="1"/>
    <col min="12566" max="12566" width="5" style="2" customWidth="1"/>
    <col min="12567" max="12568" width="4.375" style="2" customWidth="1"/>
    <col min="12569" max="12569" width="5" style="2" customWidth="1"/>
    <col min="12570" max="12571" width="4.375" style="2" customWidth="1"/>
    <col min="12572" max="12572" width="5" style="2" customWidth="1"/>
    <col min="12573" max="12589" width="4.375" style="2" customWidth="1"/>
    <col min="12590" max="12800" width="10.375" style="2"/>
    <col min="12801" max="12803" width="5.875" style="2" customWidth="1"/>
    <col min="12804" max="12815" width="5.625" style="2" customWidth="1"/>
    <col min="12816" max="12816" width="5" style="2" customWidth="1"/>
    <col min="12817" max="12818" width="4.375" style="2" customWidth="1"/>
    <col min="12819" max="12819" width="5" style="2" customWidth="1"/>
    <col min="12820" max="12821" width="4.375" style="2" customWidth="1"/>
    <col min="12822" max="12822" width="5" style="2" customWidth="1"/>
    <col min="12823" max="12824" width="4.375" style="2" customWidth="1"/>
    <col min="12825" max="12825" width="5" style="2" customWidth="1"/>
    <col min="12826" max="12827" width="4.375" style="2" customWidth="1"/>
    <col min="12828" max="12828" width="5" style="2" customWidth="1"/>
    <col min="12829" max="12845" width="4.375" style="2" customWidth="1"/>
    <col min="12846" max="13056" width="10.375" style="2"/>
    <col min="13057" max="13059" width="5.875" style="2" customWidth="1"/>
    <col min="13060" max="13071" width="5.625" style="2" customWidth="1"/>
    <col min="13072" max="13072" width="5" style="2" customWidth="1"/>
    <col min="13073" max="13074" width="4.375" style="2" customWidth="1"/>
    <col min="13075" max="13075" width="5" style="2" customWidth="1"/>
    <col min="13076" max="13077" width="4.375" style="2" customWidth="1"/>
    <col min="13078" max="13078" width="5" style="2" customWidth="1"/>
    <col min="13079" max="13080" width="4.375" style="2" customWidth="1"/>
    <col min="13081" max="13081" width="5" style="2" customWidth="1"/>
    <col min="13082" max="13083" width="4.375" style="2" customWidth="1"/>
    <col min="13084" max="13084" width="5" style="2" customWidth="1"/>
    <col min="13085" max="13101" width="4.375" style="2" customWidth="1"/>
    <col min="13102" max="13312" width="10.375" style="2"/>
    <col min="13313" max="13315" width="5.875" style="2" customWidth="1"/>
    <col min="13316" max="13327" width="5.625" style="2" customWidth="1"/>
    <col min="13328" max="13328" width="5" style="2" customWidth="1"/>
    <col min="13329" max="13330" width="4.375" style="2" customWidth="1"/>
    <col min="13331" max="13331" width="5" style="2" customWidth="1"/>
    <col min="13332" max="13333" width="4.375" style="2" customWidth="1"/>
    <col min="13334" max="13334" width="5" style="2" customWidth="1"/>
    <col min="13335" max="13336" width="4.375" style="2" customWidth="1"/>
    <col min="13337" max="13337" width="5" style="2" customWidth="1"/>
    <col min="13338" max="13339" width="4.375" style="2" customWidth="1"/>
    <col min="13340" max="13340" width="5" style="2" customWidth="1"/>
    <col min="13341" max="13357" width="4.375" style="2" customWidth="1"/>
    <col min="13358" max="13568" width="10.375" style="2"/>
    <col min="13569" max="13571" width="5.875" style="2" customWidth="1"/>
    <col min="13572" max="13583" width="5.625" style="2" customWidth="1"/>
    <col min="13584" max="13584" width="5" style="2" customWidth="1"/>
    <col min="13585" max="13586" width="4.375" style="2" customWidth="1"/>
    <col min="13587" max="13587" width="5" style="2" customWidth="1"/>
    <col min="13588" max="13589" width="4.375" style="2" customWidth="1"/>
    <col min="13590" max="13590" width="5" style="2" customWidth="1"/>
    <col min="13591" max="13592" width="4.375" style="2" customWidth="1"/>
    <col min="13593" max="13593" width="5" style="2" customWidth="1"/>
    <col min="13594" max="13595" width="4.375" style="2" customWidth="1"/>
    <col min="13596" max="13596" width="5" style="2" customWidth="1"/>
    <col min="13597" max="13613" width="4.375" style="2" customWidth="1"/>
    <col min="13614" max="13824" width="10.375" style="2"/>
    <col min="13825" max="13827" width="5.875" style="2" customWidth="1"/>
    <col min="13828" max="13839" width="5.625" style="2" customWidth="1"/>
    <col min="13840" max="13840" width="5" style="2" customWidth="1"/>
    <col min="13841" max="13842" width="4.375" style="2" customWidth="1"/>
    <col min="13843" max="13843" width="5" style="2" customWidth="1"/>
    <col min="13844" max="13845" width="4.375" style="2" customWidth="1"/>
    <col min="13846" max="13846" width="5" style="2" customWidth="1"/>
    <col min="13847" max="13848" width="4.375" style="2" customWidth="1"/>
    <col min="13849" max="13849" width="5" style="2" customWidth="1"/>
    <col min="13850" max="13851" width="4.375" style="2" customWidth="1"/>
    <col min="13852" max="13852" width="5" style="2" customWidth="1"/>
    <col min="13853" max="13869" width="4.375" style="2" customWidth="1"/>
    <col min="13870" max="14080" width="10.375" style="2"/>
    <col min="14081" max="14083" width="5.875" style="2" customWidth="1"/>
    <col min="14084" max="14095" width="5.625" style="2" customWidth="1"/>
    <col min="14096" max="14096" width="5" style="2" customWidth="1"/>
    <col min="14097" max="14098" width="4.375" style="2" customWidth="1"/>
    <col min="14099" max="14099" width="5" style="2" customWidth="1"/>
    <col min="14100" max="14101" width="4.375" style="2" customWidth="1"/>
    <col min="14102" max="14102" width="5" style="2" customWidth="1"/>
    <col min="14103" max="14104" width="4.375" style="2" customWidth="1"/>
    <col min="14105" max="14105" width="5" style="2" customWidth="1"/>
    <col min="14106" max="14107" width="4.375" style="2" customWidth="1"/>
    <col min="14108" max="14108" width="5" style="2" customWidth="1"/>
    <col min="14109" max="14125" width="4.375" style="2" customWidth="1"/>
    <col min="14126" max="14336" width="10.375" style="2"/>
    <col min="14337" max="14339" width="5.875" style="2" customWidth="1"/>
    <col min="14340" max="14351" width="5.625" style="2" customWidth="1"/>
    <col min="14352" max="14352" width="5" style="2" customWidth="1"/>
    <col min="14353" max="14354" width="4.375" style="2" customWidth="1"/>
    <col min="14355" max="14355" width="5" style="2" customWidth="1"/>
    <col min="14356" max="14357" width="4.375" style="2" customWidth="1"/>
    <col min="14358" max="14358" width="5" style="2" customWidth="1"/>
    <col min="14359" max="14360" width="4.375" style="2" customWidth="1"/>
    <col min="14361" max="14361" width="5" style="2" customWidth="1"/>
    <col min="14362" max="14363" width="4.375" style="2" customWidth="1"/>
    <col min="14364" max="14364" width="5" style="2" customWidth="1"/>
    <col min="14365" max="14381" width="4.375" style="2" customWidth="1"/>
    <col min="14382" max="14592" width="10.375" style="2"/>
    <col min="14593" max="14595" width="5.875" style="2" customWidth="1"/>
    <col min="14596" max="14607" width="5.625" style="2" customWidth="1"/>
    <col min="14608" max="14608" width="5" style="2" customWidth="1"/>
    <col min="14609" max="14610" width="4.375" style="2" customWidth="1"/>
    <col min="14611" max="14611" width="5" style="2" customWidth="1"/>
    <col min="14612" max="14613" width="4.375" style="2" customWidth="1"/>
    <col min="14614" max="14614" width="5" style="2" customWidth="1"/>
    <col min="14615" max="14616" width="4.375" style="2" customWidth="1"/>
    <col min="14617" max="14617" width="5" style="2" customWidth="1"/>
    <col min="14618" max="14619" width="4.375" style="2" customWidth="1"/>
    <col min="14620" max="14620" width="5" style="2" customWidth="1"/>
    <col min="14621" max="14637" width="4.375" style="2" customWidth="1"/>
    <col min="14638" max="14848" width="10.375" style="2"/>
    <col min="14849" max="14851" width="5.875" style="2" customWidth="1"/>
    <col min="14852" max="14863" width="5.625" style="2" customWidth="1"/>
    <col min="14864" max="14864" width="5" style="2" customWidth="1"/>
    <col min="14865" max="14866" width="4.375" style="2" customWidth="1"/>
    <col min="14867" max="14867" width="5" style="2" customWidth="1"/>
    <col min="14868" max="14869" width="4.375" style="2" customWidth="1"/>
    <col min="14870" max="14870" width="5" style="2" customWidth="1"/>
    <col min="14871" max="14872" width="4.375" style="2" customWidth="1"/>
    <col min="14873" max="14873" width="5" style="2" customWidth="1"/>
    <col min="14874" max="14875" width="4.375" style="2" customWidth="1"/>
    <col min="14876" max="14876" width="5" style="2" customWidth="1"/>
    <col min="14877" max="14893" width="4.375" style="2" customWidth="1"/>
    <col min="14894" max="15104" width="10.375" style="2"/>
    <col min="15105" max="15107" width="5.875" style="2" customWidth="1"/>
    <col min="15108" max="15119" width="5.625" style="2" customWidth="1"/>
    <col min="15120" max="15120" width="5" style="2" customWidth="1"/>
    <col min="15121" max="15122" width="4.375" style="2" customWidth="1"/>
    <col min="15123" max="15123" width="5" style="2" customWidth="1"/>
    <col min="15124" max="15125" width="4.375" style="2" customWidth="1"/>
    <col min="15126" max="15126" width="5" style="2" customWidth="1"/>
    <col min="15127" max="15128" width="4.375" style="2" customWidth="1"/>
    <col min="15129" max="15129" width="5" style="2" customWidth="1"/>
    <col min="15130" max="15131" width="4.375" style="2" customWidth="1"/>
    <col min="15132" max="15132" width="5" style="2" customWidth="1"/>
    <col min="15133" max="15149" width="4.375" style="2" customWidth="1"/>
    <col min="15150" max="15360" width="10.375" style="2"/>
    <col min="15361" max="15363" width="5.875" style="2" customWidth="1"/>
    <col min="15364" max="15375" width="5.625" style="2" customWidth="1"/>
    <col min="15376" max="15376" width="5" style="2" customWidth="1"/>
    <col min="15377" max="15378" width="4.375" style="2" customWidth="1"/>
    <col min="15379" max="15379" width="5" style="2" customWidth="1"/>
    <col min="15380" max="15381" width="4.375" style="2" customWidth="1"/>
    <col min="15382" max="15382" width="5" style="2" customWidth="1"/>
    <col min="15383" max="15384" width="4.375" style="2" customWidth="1"/>
    <col min="15385" max="15385" width="5" style="2" customWidth="1"/>
    <col min="15386" max="15387" width="4.375" style="2" customWidth="1"/>
    <col min="15388" max="15388" width="5" style="2" customWidth="1"/>
    <col min="15389" max="15405" width="4.375" style="2" customWidth="1"/>
    <col min="15406" max="15616" width="10.375" style="2"/>
    <col min="15617" max="15619" width="5.875" style="2" customWidth="1"/>
    <col min="15620" max="15631" width="5.625" style="2" customWidth="1"/>
    <col min="15632" max="15632" width="5" style="2" customWidth="1"/>
    <col min="15633" max="15634" width="4.375" style="2" customWidth="1"/>
    <col min="15635" max="15635" width="5" style="2" customWidth="1"/>
    <col min="15636" max="15637" width="4.375" style="2" customWidth="1"/>
    <col min="15638" max="15638" width="5" style="2" customWidth="1"/>
    <col min="15639" max="15640" width="4.375" style="2" customWidth="1"/>
    <col min="15641" max="15641" width="5" style="2" customWidth="1"/>
    <col min="15642" max="15643" width="4.375" style="2" customWidth="1"/>
    <col min="15644" max="15644" width="5" style="2" customWidth="1"/>
    <col min="15645" max="15661" width="4.375" style="2" customWidth="1"/>
    <col min="15662" max="15872" width="10.375" style="2"/>
    <col min="15873" max="15875" width="5.875" style="2" customWidth="1"/>
    <col min="15876" max="15887" width="5.625" style="2" customWidth="1"/>
    <col min="15888" max="15888" width="5" style="2" customWidth="1"/>
    <col min="15889" max="15890" width="4.375" style="2" customWidth="1"/>
    <col min="15891" max="15891" width="5" style="2" customWidth="1"/>
    <col min="15892" max="15893" width="4.375" style="2" customWidth="1"/>
    <col min="15894" max="15894" width="5" style="2" customWidth="1"/>
    <col min="15895" max="15896" width="4.375" style="2" customWidth="1"/>
    <col min="15897" max="15897" width="5" style="2" customWidth="1"/>
    <col min="15898" max="15899" width="4.375" style="2" customWidth="1"/>
    <col min="15900" max="15900" width="5" style="2" customWidth="1"/>
    <col min="15901" max="15917" width="4.375" style="2" customWidth="1"/>
    <col min="15918" max="16128" width="10.375" style="2"/>
    <col min="16129" max="16131" width="5.875" style="2" customWidth="1"/>
    <col min="16132" max="16143" width="5.625" style="2" customWidth="1"/>
    <col min="16144" max="16144" width="5" style="2" customWidth="1"/>
    <col min="16145" max="16146" width="4.375" style="2" customWidth="1"/>
    <col min="16147" max="16147" width="5" style="2" customWidth="1"/>
    <col min="16148" max="16149" width="4.375" style="2" customWidth="1"/>
    <col min="16150" max="16150" width="5" style="2" customWidth="1"/>
    <col min="16151" max="16152" width="4.375" style="2" customWidth="1"/>
    <col min="16153" max="16153" width="5" style="2" customWidth="1"/>
    <col min="16154" max="16155" width="4.375" style="2" customWidth="1"/>
    <col min="16156" max="16156" width="5" style="2" customWidth="1"/>
    <col min="16157" max="16173" width="4.375" style="2" customWidth="1"/>
    <col min="16174" max="16384" width="10.375" style="2"/>
  </cols>
  <sheetData>
    <row r="1" spans="1:16" ht="19.5" customHeight="1">
      <c r="A1" s="1" t="s">
        <v>0</v>
      </c>
    </row>
    <row r="2" spans="1:16" ht="23.25" customHeight="1" thickBot="1">
      <c r="A2" s="1"/>
      <c r="B2" s="3"/>
      <c r="G2" s="3"/>
      <c r="M2" s="4"/>
      <c r="O2" s="5" t="s">
        <v>1</v>
      </c>
    </row>
    <row r="3" spans="1:16" ht="22.5" customHeight="1">
      <c r="A3" s="6"/>
      <c r="B3" s="7"/>
      <c r="C3" s="7"/>
      <c r="D3" s="8" t="s">
        <v>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ht="22.5" customHeight="1">
      <c r="A4" s="10" t="s">
        <v>3</v>
      </c>
      <c r="B4" s="11" t="s">
        <v>4</v>
      </c>
      <c r="C4" s="11" t="s">
        <v>5</v>
      </c>
      <c r="D4" s="12" t="s">
        <v>6</v>
      </c>
      <c r="E4" s="13"/>
      <c r="F4" s="12" t="s">
        <v>7</v>
      </c>
      <c r="G4" s="13"/>
      <c r="H4" s="12" t="s">
        <v>8</v>
      </c>
      <c r="I4" s="13"/>
      <c r="J4" s="12" t="s">
        <v>9</v>
      </c>
      <c r="K4" s="13"/>
      <c r="L4" s="12" t="s">
        <v>10</v>
      </c>
      <c r="M4" s="13"/>
      <c r="N4" s="12" t="s">
        <v>11</v>
      </c>
      <c r="O4" s="13"/>
    </row>
    <row r="5" spans="1:16" ht="22.5" customHeight="1">
      <c r="A5" s="14"/>
      <c r="B5" s="15"/>
      <c r="C5" s="15"/>
      <c r="D5" s="16" t="s">
        <v>4</v>
      </c>
      <c r="E5" s="16" t="s">
        <v>5</v>
      </c>
      <c r="F5" s="16" t="s">
        <v>4</v>
      </c>
      <c r="G5" s="16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</row>
    <row r="6" spans="1:16" ht="22.5" customHeight="1">
      <c r="A6" s="17" t="s">
        <v>12</v>
      </c>
      <c r="B6" s="18">
        <v>1287</v>
      </c>
      <c r="C6" s="18">
        <v>1530</v>
      </c>
      <c r="D6" s="19">
        <v>1036</v>
      </c>
      <c r="E6" s="20">
        <v>1267</v>
      </c>
      <c r="F6" s="20">
        <v>669</v>
      </c>
      <c r="G6" s="20">
        <v>867</v>
      </c>
      <c r="H6" s="20">
        <v>54</v>
      </c>
      <c r="I6" s="20">
        <v>78</v>
      </c>
      <c r="J6" s="20">
        <v>340</v>
      </c>
      <c r="K6" s="20">
        <v>329</v>
      </c>
      <c r="L6" s="20">
        <v>1245</v>
      </c>
      <c r="M6" s="20">
        <v>1428</v>
      </c>
      <c r="N6" s="20">
        <v>2</v>
      </c>
      <c r="O6" s="20">
        <v>2</v>
      </c>
    </row>
    <row r="7" spans="1:16" ht="22.5" customHeight="1">
      <c r="A7" s="17">
        <v>18</v>
      </c>
      <c r="B7" s="18">
        <v>1335</v>
      </c>
      <c r="C7" s="18">
        <v>1617</v>
      </c>
      <c r="D7" s="19">
        <v>1074</v>
      </c>
      <c r="E7" s="20">
        <v>1337</v>
      </c>
      <c r="F7" s="20">
        <v>732</v>
      </c>
      <c r="G7" s="20">
        <v>977</v>
      </c>
      <c r="H7" s="20">
        <v>72</v>
      </c>
      <c r="I7" s="20">
        <v>116</v>
      </c>
      <c r="J7" s="20">
        <v>387</v>
      </c>
      <c r="K7" s="20">
        <v>411</v>
      </c>
      <c r="L7" s="20">
        <v>1278</v>
      </c>
      <c r="M7" s="20">
        <v>1492</v>
      </c>
      <c r="N7" s="20">
        <v>3</v>
      </c>
      <c r="O7" s="20">
        <v>3</v>
      </c>
    </row>
    <row r="8" spans="1:16" ht="22.5" customHeight="1">
      <c r="A8" s="17">
        <v>19</v>
      </c>
      <c r="B8" s="18">
        <v>1337</v>
      </c>
      <c r="C8" s="18">
        <v>1624</v>
      </c>
      <c r="D8" s="19">
        <v>1089</v>
      </c>
      <c r="E8" s="20">
        <v>1352</v>
      </c>
      <c r="F8" s="20">
        <v>704</v>
      </c>
      <c r="G8" s="20">
        <v>955</v>
      </c>
      <c r="H8" s="20">
        <v>79</v>
      </c>
      <c r="I8" s="20">
        <v>111</v>
      </c>
      <c r="J8" s="20">
        <v>375</v>
      </c>
      <c r="K8" s="20">
        <v>399</v>
      </c>
      <c r="L8" s="20">
        <v>1286</v>
      </c>
      <c r="M8" s="20">
        <v>1497</v>
      </c>
      <c r="N8" s="20">
        <v>4</v>
      </c>
      <c r="O8" s="20">
        <v>4</v>
      </c>
    </row>
    <row r="9" spans="1:16" ht="22.5" customHeight="1">
      <c r="A9" s="17">
        <v>20</v>
      </c>
      <c r="B9" s="18">
        <v>1333</v>
      </c>
      <c r="C9" s="18">
        <v>1639</v>
      </c>
      <c r="D9" s="19">
        <v>1113</v>
      </c>
      <c r="E9" s="20">
        <v>1382</v>
      </c>
      <c r="F9" s="20">
        <v>749</v>
      </c>
      <c r="G9" s="20">
        <v>1003</v>
      </c>
      <c r="H9" s="20">
        <v>68</v>
      </c>
      <c r="I9" s="20">
        <v>96</v>
      </c>
      <c r="J9" s="20">
        <v>362</v>
      </c>
      <c r="K9" s="20">
        <v>383</v>
      </c>
      <c r="L9" s="20">
        <v>1276</v>
      </c>
      <c r="M9" s="20">
        <v>1483</v>
      </c>
      <c r="N9" s="20">
        <v>4</v>
      </c>
      <c r="O9" s="20">
        <v>4</v>
      </c>
    </row>
    <row r="10" spans="1:16" ht="22.5" customHeight="1">
      <c r="A10" s="17">
        <v>21</v>
      </c>
      <c r="B10" s="18">
        <v>1672</v>
      </c>
      <c r="C10" s="18">
        <v>2186</v>
      </c>
      <c r="D10" s="19">
        <v>1482</v>
      </c>
      <c r="E10" s="20">
        <v>1953</v>
      </c>
      <c r="F10" s="20">
        <v>1034</v>
      </c>
      <c r="G10" s="20">
        <v>1468</v>
      </c>
      <c r="H10" s="20">
        <v>81</v>
      </c>
      <c r="I10" s="20">
        <v>141</v>
      </c>
      <c r="J10" s="20">
        <v>350</v>
      </c>
      <c r="K10" s="20">
        <v>370</v>
      </c>
      <c r="L10" s="20">
        <v>1324</v>
      </c>
      <c r="M10" s="20">
        <v>1710</v>
      </c>
      <c r="N10" s="20">
        <v>5</v>
      </c>
      <c r="O10" s="20">
        <v>5</v>
      </c>
    </row>
    <row r="11" spans="1:16" ht="22.5" customHeight="1">
      <c r="A11" s="17">
        <v>22</v>
      </c>
      <c r="B11" s="21">
        <v>2178</v>
      </c>
      <c r="C11" s="21">
        <v>2735</v>
      </c>
      <c r="D11" s="22">
        <v>1942</v>
      </c>
      <c r="E11" s="23">
        <v>2445</v>
      </c>
      <c r="F11" s="23">
        <v>1378</v>
      </c>
      <c r="G11" s="23">
        <v>1793</v>
      </c>
      <c r="H11" s="23">
        <v>109</v>
      </c>
      <c r="I11" s="23">
        <v>174</v>
      </c>
      <c r="J11" s="23">
        <v>424</v>
      </c>
      <c r="K11" s="23">
        <v>444</v>
      </c>
      <c r="L11" s="23">
        <v>1805</v>
      </c>
      <c r="M11" s="23">
        <v>2114</v>
      </c>
      <c r="N11" s="23">
        <v>7</v>
      </c>
      <c r="O11" s="23">
        <v>7</v>
      </c>
      <c r="P11" s="24"/>
    </row>
    <row r="12" spans="1:16" ht="22.5" customHeight="1">
      <c r="A12" s="17">
        <v>23</v>
      </c>
      <c r="B12" s="21">
        <v>2470</v>
      </c>
      <c r="C12" s="21">
        <v>3092</v>
      </c>
      <c r="D12" s="22">
        <v>1940</v>
      </c>
      <c r="E12" s="23">
        <v>2521</v>
      </c>
      <c r="F12" s="23">
        <v>1589</v>
      </c>
      <c r="G12" s="23">
        <v>2104</v>
      </c>
      <c r="H12" s="23">
        <v>97</v>
      </c>
      <c r="I12" s="23">
        <v>149</v>
      </c>
      <c r="J12" s="23">
        <v>493</v>
      </c>
      <c r="K12" s="23">
        <v>515</v>
      </c>
      <c r="L12" s="23">
        <v>2090</v>
      </c>
      <c r="M12" s="23">
        <v>2533</v>
      </c>
      <c r="N12" s="23">
        <v>4</v>
      </c>
      <c r="O12" s="23">
        <v>4</v>
      </c>
      <c r="P12" s="24"/>
    </row>
    <row r="13" spans="1:16" ht="22.5" customHeight="1">
      <c r="A13" s="17">
        <v>24</v>
      </c>
      <c r="B13" s="21">
        <v>2581</v>
      </c>
      <c r="C13" s="21">
        <v>3192</v>
      </c>
      <c r="D13" s="22">
        <v>1971</v>
      </c>
      <c r="E13" s="23">
        <v>2505</v>
      </c>
      <c r="F13" s="23">
        <v>1619</v>
      </c>
      <c r="G13" s="23">
        <v>2122</v>
      </c>
      <c r="H13" s="23">
        <v>67</v>
      </c>
      <c r="I13" s="23">
        <v>92</v>
      </c>
      <c r="J13" s="23">
        <v>600</v>
      </c>
      <c r="K13" s="23">
        <v>600</v>
      </c>
      <c r="L13" s="23">
        <v>2222</v>
      </c>
      <c r="M13" s="23">
        <v>2650</v>
      </c>
      <c r="N13" s="23">
        <v>6</v>
      </c>
      <c r="O13" s="23">
        <v>6</v>
      </c>
    </row>
    <row r="14" spans="1:16" ht="22.5" customHeight="1">
      <c r="A14" s="17">
        <v>25</v>
      </c>
      <c r="B14" s="21">
        <v>2593</v>
      </c>
      <c r="C14" s="21">
        <v>3219</v>
      </c>
      <c r="D14" s="22">
        <v>1983</v>
      </c>
      <c r="E14" s="23">
        <v>2536</v>
      </c>
      <c r="F14" s="23">
        <v>1701</v>
      </c>
      <c r="G14" s="23">
        <v>2273</v>
      </c>
      <c r="H14" s="23">
        <v>88</v>
      </c>
      <c r="I14" s="23">
        <v>114</v>
      </c>
      <c r="J14" s="23">
        <v>551</v>
      </c>
      <c r="K14" s="23">
        <v>551</v>
      </c>
      <c r="L14" s="23">
        <v>2230</v>
      </c>
      <c r="M14" s="23">
        <v>2682</v>
      </c>
      <c r="N14" s="23">
        <v>8</v>
      </c>
      <c r="O14" s="23">
        <v>8</v>
      </c>
    </row>
    <row r="15" spans="1:16" ht="22.5" customHeight="1">
      <c r="A15" s="17">
        <v>26</v>
      </c>
      <c r="B15" s="21">
        <v>2608</v>
      </c>
      <c r="C15" s="21">
        <v>3319</v>
      </c>
      <c r="D15" s="22">
        <v>1964</v>
      </c>
      <c r="E15" s="23">
        <v>2570</v>
      </c>
      <c r="F15" s="23">
        <v>1758</v>
      </c>
      <c r="G15" s="23">
        <v>2407</v>
      </c>
      <c r="H15" s="23">
        <v>90</v>
      </c>
      <c r="I15" s="23">
        <v>137</v>
      </c>
      <c r="J15" s="23">
        <v>527</v>
      </c>
      <c r="K15" s="23">
        <v>527</v>
      </c>
      <c r="L15" s="23">
        <v>2236</v>
      </c>
      <c r="M15" s="23">
        <v>2814</v>
      </c>
      <c r="N15" s="23">
        <v>6</v>
      </c>
      <c r="O15" s="23">
        <v>6</v>
      </c>
    </row>
    <row r="16" spans="1:16" ht="22.5" customHeight="1" thickBot="1">
      <c r="A16" s="25">
        <v>27</v>
      </c>
      <c r="B16" s="26">
        <v>2633</v>
      </c>
      <c r="C16" s="26">
        <v>3396</v>
      </c>
      <c r="D16" s="27">
        <v>2069</v>
      </c>
      <c r="E16" s="28">
        <v>2693</v>
      </c>
      <c r="F16" s="28">
        <v>1877</v>
      </c>
      <c r="G16" s="28">
        <v>2536</v>
      </c>
      <c r="H16" s="28">
        <v>121</v>
      </c>
      <c r="I16" s="28">
        <v>200</v>
      </c>
      <c r="J16" s="28">
        <v>602</v>
      </c>
      <c r="K16" s="28">
        <v>602</v>
      </c>
      <c r="L16" s="28">
        <v>2312</v>
      </c>
      <c r="M16" s="28">
        <v>2854</v>
      </c>
      <c r="N16" s="28">
        <v>7</v>
      </c>
      <c r="O16" s="28">
        <v>7</v>
      </c>
    </row>
    <row r="17" spans="1:15" ht="20.100000000000001" customHeight="1">
      <c r="A17" s="29" t="s">
        <v>13</v>
      </c>
      <c r="B17" s="30"/>
      <c r="C17" s="30"/>
      <c r="D17" s="30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33.75" customHeight="1">
      <c r="A18" s="31"/>
      <c r="B18" s="24"/>
      <c r="C18" s="24"/>
      <c r="D18" s="24"/>
      <c r="E18" s="31"/>
      <c r="F18" s="24"/>
      <c r="G18" s="24"/>
      <c r="H18" s="24"/>
      <c r="I18" s="24"/>
      <c r="J18" s="24"/>
    </row>
    <row r="19" spans="1:15" ht="22.5" customHeight="1">
      <c r="A19" s="1" t="s">
        <v>14</v>
      </c>
    </row>
    <row r="20" spans="1:15" ht="15" customHeight="1" thickBot="1">
      <c r="G20" s="32"/>
      <c r="H20" s="32"/>
      <c r="I20" s="32"/>
      <c r="K20" s="3"/>
    </row>
    <row r="21" spans="1:15" s="38" customFormat="1" ht="22.5" customHeight="1">
      <c r="A21" s="33" t="s">
        <v>15</v>
      </c>
      <c r="B21" s="34"/>
      <c r="C21" s="34"/>
      <c r="D21" s="35" t="s">
        <v>16</v>
      </c>
      <c r="E21" s="36"/>
      <c r="F21" s="37"/>
      <c r="G21" s="35">
        <v>25</v>
      </c>
      <c r="H21" s="36"/>
      <c r="I21" s="37"/>
      <c r="J21" s="35">
        <v>26</v>
      </c>
      <c r="K21" s="36"/>
      <c r="L21" s="37"/>
      <c r="M21" s="35">
        <v>27</v>
      </c>
      <c r="N21" s="36"/>
      <c r="O21" s="36"/>
    </row>
    <row r="22" spans="1:15" s="38" customFormat="1" ht="22.5" customHeight="1">
      <c r="A22" s="39"/>
      <c r="B22" s="39"/>
      <c r="C22" s="39"/>
      <c r="D22" s="40" t="s">
        <v>17</v>
      </c>
      <c r="E22" s="41"/>
      <c r="F22" s="42" t="s">
        <v>18</v>
      </c>
      <c r="G22" s="40" t="s">
        <v>17</v>
      </c>
      <c r="H22" s="41"/>
      <c r="I22" s="42" t="s">
        <v>18</v>
      </c>
      <c r="J22" s="40" t="s">
        <v>17</v>
      </c>
      <c r="K22" s="41"/>
      <c r="L22" s="42" t="s">
        <v>18</v>
      </c>
      <c r="M22" s="40" t="s">
        <v>19</v>
      </c>
      <c r="N22" s="41"/>
      <c r="O22" s="42" t="s">
        <v>20</v>
      </c>
    </row>
    <row r="23" spans="1:15" s="38" customFormat="1" ht="22.5" customHeight="1">
      <c r="A23" s="43"/>
      <c r="B23" s="43"/>
      <c r="C23" s="44"/>
      <c r="D23" s="45" t="s">
        <v>21</v>
      </c>
      <c r="E23" s="46"/>
      <c r="F23" s="47" t="s">
        <v>22</v>
      </c>
      <c r="G23" s="46" t="s">
        <v>21</v>
      </c>
      <c r="H23" s="46"/>
      <c r="I23" s="47" t="s">
        <v>22</v>
      </c>
      <c r="J23" s="46" t="s">
        <v>21</v>
      </c>
      <c r="K23" s="46"/>
      <c r="L23" s="47" t="s">
        <v>22</v>
      </c>
      <c r="M23" s="46" t="s">
        <v>23</v>
      </c>
      <c r="N23" s="46"/>
      <c r="O23" s="47" t="s">
        <v>24</v>
      </c>
    </row>
    <row r="24" spans="1:15" s="38" customFormat="1" ht="22.5" customHeight="1">
      <c r="A24" s="48" t="s">
        <v>25</v>
      </c>
      <c r="B24" s="48"/>
      <c r="C24" s="49"/>
      <c r="D24" s="50">
        <v>111435545</v>
      </c>
      <c r="E24" s="51"/>
      <c r="F24" s="52">
        <f>D24/D34*100</f>
        <v>23.742785595406481</v>
      </c>
      <c r="G24" s="51">
        <v>109929970</v>
      </c>
      <c r="H24" s="51"/>
      <c r="I24" s="52">
        <f>G24/G34*100</f>
        <v>23.295477518639565</v>
      </c>
      <c r="J24" s="51">
        <v>113254497</v>
      </c>
      <c r="K24" s="51"/>
      <c r="L24" s="52">
        <f>J24/J34*100</f>
        <v>25.504479229561376</v>
      </c>
      <c r="M24" s="53">
        <v>114187445</v>
      </c>
      <c r="N24" s="53"/>
      <c r="O24" s="52">
        <f>M24/M34*100</f>
        <v>24.654308375795082</v>
      </c>
    </row>
    <row r="25" spans="1:15" s="38" customFormat="1" ht="22.5" customHeight="1">
      <c r="A25" s="48" t="s">
        <v>26</v>
      </c>
      <c r="B25" s="48"/>
      <c r="C25" s="49"/>
      <c r="D25" s="50">
        <v>51980897</v>
      </c>
      <c r="E25" s="51"/>
      <c r="F25" s="52">
        <f>D25/D34*100</f>
        <v>11.075203091867214</v>
      </c>
      <c r="G25" s="51">
        <v>55152902</v>
      </c>
      <c r="H25" s="51"/>
      <c r="I25" s="52">
        <f>G25/G34*100</f>
        <v>11.687560622719456</v>
      </c>
      <c r="J25" s="51">
        <v>57035813</v>
      </c>
      <c r="K25" s="51"/>
      <c r="L25" s="52">
        <f>J25/J34*100</f>
        <v>12.844246776352261</v>
      </c>
      <c r="M25" s="53">
        <v>62713612</v>
      </c>
      <c r="N25" s="53"/>
      <c r="O25" s="52">
        <f>M25/M34*100</f>
        <v>13.540549310022332</v>
      </c>
    </row>
    <row r="26" spans="1:15" s="38" customFormat="1" ht="22.5" customHeight="1">
      <c r="A26" s="48" t="s">
        <v>27</v>
      </c>
      <c r="B26" s="48"/>
      <c r="C26" s="49"/>
      <c r="D26" s="50">
        <v>1098994</v>
      </c>
      <c r="E26" s="51"/>
      <c r="F26" s="52">
        <f>D26/D34*100</f>
        <v>0.2341549001500208</v>
      </c>
      <c r="G26" s="51">
        <v>1155169</v>
      </c>
      <c r="H26" s="51"/>
      <c r="I26" s="52">
        <f>G26/G34*100</f>
        <v>0.2447941491272066</v>
      </c>
      <c r="J26" s="51">
        <v>1280032</v>
      </c>
      <c r="K26" s="51"/>
      <c r="L26" s="52">
        <f>J26/J34*100</f>
        <v>0.28825830692774973</v>
      </c>
      <c r="M26" s="53">
        <v>2240593</v>
      </c>
      <c r="N26" s="53"/>
      <c r="O26" s="52">
        <f>M26/M34*100</f>
        <v>0.48376834043924732</v>
      </c>
    </row>
    <row r="27" spans="1:15" s="38" customFormat="1" ht="22.5" customHeight="1">
      <c r="A27" s="48" t="s">
        <v>28</v>
      </c>
      <c r="B27" s="48"/>
      <c r="C27" s="49"/>
      <c r="D27" s="50">
        <v>34738779</v>
      </c>
      <c r="E27" s="51"/>
      <c r="F27" s="54">
        <f>D27/D34*100</f>
        <v>7.4015466218001551</v>
      </c>
      <c r="G27" s="51">
        <v>27477979</v>
      </c>
      <c r="H27" s="51"/>
      <c r="I27" s="54">
        <f>G27/G34*100</f>
        <v>5.8229129149416679</v>
      </c>
      <c r="J27" s="51">
        <v>20868090</v>
      </c>
      <c r="K27" s="51"/>
      <c r="L27" s="54">
        <f>J27/J34*100</f>
        <v>4.6994139929438514</v>
      </c>
      <c r="M27" s="53">
        <v>23903934</v>
      </c>
      <c r="N27" s="53"/>
      <c r="O27" s="54">
        <f>M27/M34*100</f>
        <v>5.1611187222084949</v>
      </c>
    </row>
    <row r="28" spans="1:15" s="38" customFormat="1" ht="22.5" customHeight="1">
      <c r="A28" s="48" t="s">
        <v>29</v>
      </c>
      <c r="B28" s="48"/>
      <c r="C28" s="49"/>
      <c r="D28" s="50">
        <v>238309533</v>
      </c>
      <c r="E28" s="51"/>
      <c r="F28" s="52">
        <f>D28/D34*100</f>
        <v>50.774931350319555</v>
      </c>
      <c r="G28" s="51">
        <v>245595527</v>
      </c>
      <c r="H28" s="51"/>
      <c r="I28" s="52">
        <f>G28/G34*100</f>
        <v>52.044634214918247</v>
      </c>
      <c r="J28" s="51">
        <v>221060968</v>
      </c>
      <c r="K28" s="51"/>
      <c r="L28" s="52">
        <f>J28/J34*100</f>
        <v>49.782083856879716</v>
      </c>
      <c r="M28" s="53">
        <v>232818293</v>
      </c>
      <c r="N28" s="53"/>
      <c r="O28" s="52">
        <f>M28/M34*100</f>
        <v>50.267995672801099</v>
      </c>
    </row>
    <row r="29" spans="1:15" s="38" customFormat="1" ht="22.5" customHeight="1">
      <c r="A29" s="48" t="s">
        <v>30</v>
      </c>
      <c r="B29" s="48"/>
      <c r="C29" s="49"/>
      <c r="D29" s="55">
        <v>475920</v>
      </c>
      <c r="E29" s="56"/>
      <c r="F29" s="54">
        <f>D29/D34*100</f>
        <v>0.10140091763867491</v>
      </c>
      <c r="G29" s="56">
        <v>380460</v>
      </c>
      <c r="H29" s="56"/>
      <c r="I29" s="52">
        <f>G29/G34*100</f>
        <v>8.0624031615232947E-2</v>
      </c>
      <c r="J29" s="56">
        <v>436380</v>
      </c>
      <c r="K29" s="56"/>
      <c r="L29" s="52">
        <f>J29/J34*100</f>
        <v>9.827110570449131E-2</v>
      </c>
      <c r="M29" s="57">
        <v>0</v>
      </c>
      <c r="N29" s="57"/>
      <c r="O29" s="54">
        <f>M29/M34*100</f>
        <v>0</v>
      </c>
    </row>
    <row r="30" spans="1:15" s="38" customFormat="1" ht="22.5" customHeight="1">
      <c r="A30" s="48" t="s">
        <v>31</v>
      </c>
      <c r="B30" s="48"/>
      <c r="C30" s="49"/>
      <c r="D30" s="50">
        <v>1367645</v>
      </c>
      <c r="E30" s="51"/>
      <c r="F30" s="54">
        <f>D30/D34*100</f>
        <v>0.29139447386944356</v>
      </c>
      <c r="G30" s="51">
        <v>852572</v>
      </c>
      <c r="H30" s="51"/>
      <c r="I30" s="54">
        <f>G30/G34*100</f>
        <v>0.18067021995022442</v>
      </c>
      <c r="J30" s="51">
        <v>844706</v>
      </c>
      <c r="K30" s="51"/>
      <c r="L30" s="54">
        <f>J30/J34*100</f>
        <v>0.19022455798895008</v>
      </c>
      <c r="M30" s="53">
        <v>243830</v>
      </c>
      <c r="N30" s="53"/>
      <c r="O30" s="54">
        <f>M30/M34*100</f>
        <v>5.2645542697536622E-2</v>
      </c>
    </row>
    <row r="31" spans="1:15" s="38" customFormat="1" ht="22.5" customHeight="1">
      <c r="A31" s="58" t="s">
        <v>32</v>
      </c>
      <c r="B31" s="58"/>
      <c r="C31" s="59"/>
      <c r="D31" s="60">
        <v>679532</v>
      </c>
      <c r="E31" s="61"/>
      <c r="F31" s="62">
        <f>D31/D34*100</f>
        <v>0.14478309036149781</v>
      </c>
      <c r="G31" s="61">
        <v>663042</v>
      </c>
      <c r="H31" s="61"/>
      <c r="I31" s="62">
        <f>G31/G34*100</f>
        <v>0.14050654252806416</v>
      </c>
      <c r="J31" s="61">
        <v>562061</v>
      </c>
      <c r="K31" s="61"/>
      <c r="L31" s="62">
        <f>J31/J34*100</f>
        <v>0.12657398584575849</v>
      </c>
      <c r="M31" s="63">
        <v>744505</v>
      </c>
      <c r="N31" s="63"/>
      <c r="O31" s="62">
        <f>M31/M34*100</f>
        <v>0.1607467078129414</v>
      </c>
    </row>
    <row r="32" spans="1:15" s="38" customFormat="1" ht="22.5" customHeight="1">
      <c r="A32" s="64" t="s">
        <v>33</v>
      </c>
      <c r="B32" s="64"/>
      <c r="C32" s="65"/>
      <c r="D32" s="66">
        <v>440086845</v>
      </c>
      <c r="E32" s="67"/>
      <c r="F32" s="68">
        <f>SUM(F24:F31)</f>
        <v>93.766200041413043</v>
      </c>
      <c r="G32" s="67">
        <v>441207621</v>
      </c>
      <c r="H32" s="67"/>
      <c r="I32" s="68">
        <f>SUM(I24:I31)</f>
        <v>93.497180214439666</v>
      </c>
      <c r="J32" s="67">
        <f>SUM(J24:K31)</f>
        <v>415342547</v>
      </c>
      <c r="K32" s="67"/>
      <c r="L32" s="68">
        <f>SUM(L24:L31)</f>
        <v>93.533551812204152</v>
      </c>
      <c r="M32" s="69">
        <f>SUM(M24:N31)</f>
        <v>436852212</v>
      </c>
      <c r="N32" s="69"/>
      <c r="O32" s="68">
        <f>SUM(O24:O31)</f>
        <v>94.321132671776724</v>
      </c>
    </row>
    <row r="33" spans="1:15" s="38" customFormat="1" ht="22.5" customHeight="1" thickBot="1">
      <c r="A33" s="70" t="s">
        <v>34</v>
      </c>
      <c r="B33" s="70"/>
      <c r="C33" s="71"/>
      <c r="D33" s="72">
        <v>29258020</v>
      </c>
      <c r="E33" s="73"/>
      <c r="F33" s="74">
        <f>D33/D34*100</f>
        <v>6.233799958586955</v>
      </c>
      <c r="G33" s="73">
        <v>30686419</v>
      </c>
      <c r="H33" s="73"/>
      <c r="I33" s="74">
        <f>G33/G34*100</f>
        <v>6.5028197855603347</v>
      </c>
      <c r="J33" s="73">
        <v>28714734</v>
      </c>
      <c r="K33" s="73"/>
      <c r="L33" s="74">
        <f>J33/J34*100</f>
        <v>6.4664481877958435</v>
      </c>
      <c r="M33" s="75">
        <v>26301908</v>
      </c>
      <c r="N33" s="75"/>
      <c r="O33" s="74">
        <f>M33/M34*100</f>
        <v>5.6788673282232711</v>
      </c>
    </row>
    <row r="34" spans="1:15" s="38" customFormat="1" ht="22.5" customHeight="1" thickTop="1" thickBot="1">
      <c r="A34" s="76" t="s">
        <v>35</v>
      </c>
      <c r="B34" s="76"/>
      <c r="C34" s="77"/>
      <c r="D34" s="78">
        <v>469344865</v>
      </c>
      <c r="E34" s="79"/>
      <c r="F34" s="80">
        <f>SUM(F32:F33)</f>
        <v>100</v>
      </c>
      <c r="G34" s="79">
        <v>471894040</v>
      </c>
      <c r="H34" s="79"/>
      <c r="I34" s="80">
        <f>SUM(I32:I33)</f>
        <v>100</v>
      </c>
      <c r="J34" s="79">
        <f>J32+J33</f>
        <v>444057281</v>
      </c>
      <c r="K34" s="79"/>
      <c r="L34" s="80">
        <f>SUM(L32:L33)</f>
        <v>100</v>
      </c>
      <c r="M34" s="81">
        <f>M32+M33</f>
        <v>463154120</v>
      </c>
      <c r="N34" s="81"/>
      <c r="O34" s="80">
        <f>SUM(O32:O33)</f>
        <v>100</v>
      </c>
    </row>
    <row r="35" spans="1:15" s="38" customFormat="1" ht="20.100000000000001" customHeight="1">
      <c r="A35" s="82" t="s">
        <v>36</v>
      </c>
      <c r="B35" s="83"/>
      <c r="C35" s="83"/>
      <c r="D35" s="84"/>
      <c r="E35" s="84"/>
      <c r="F35" s="52"/>
      <c r="G35" s="84"/>
      <c r="H35" s="84"/>
      <c r="I35" s="52"/>
      <c r="J35" s="84"/>
      <c r="K35" s="84"/>
      <c r="L35" s="52"/>
      <c r="M35" s="84"/>
      <c r="N35" s="52"/>
    </row>
    <row r="36" spans="1:15" ht="19.5" customHeight="1"/>
    <row r="37" spans="1:15" ht="18.75" customHeight="1"/>
    <row r="38" spans="1:15" ht="18.75" customHeight="1"/>
    <row r="39" spans="1:15" ht="18.75" customHeight="1"/>
    <row r="40" spans="1:15" ht="18.75" customHeight="1"/>
    <row r="41" spans="1:15" ht="18.75" customHeight="1"/>
    <row r="42" spans="1:15" ht="18.75" customHeight="1"/>
    <row r="43" spans="1:15" ht="18.75" customHeight="1"/>
    <row r="44" spans="1:15" ht="18.75" customHeight="1"/>
    <row r="45" spans="1:15" ht="18.75" customHeight="1"/>
    <row r="46" spans="1:15" ht="18.75" customHeight="1"/>
    <row r="47" spans="1:15" ht="6" customHeight="1"/>
    <row r="48" spans="1:15" ht="13.5" customHeight="1"/>
    <row r="49" ht="13.5" customHeight="1"/>
    <row r="50" ht="13.5" customHeight="1"/>
    <row r="51" ht="13.5" customHeight="1"/>
  </sheetData>
  <mergeCells count="75">
    <mergeCell ref="A33:C33"/>
    <mergeCell ref="D33:E33"/>
    <mergeCell ref="G33:H33"/>
    <mergeCell ref="J33:K33"/>
    <mergeCell ref="M33:N33"/>
    <mergeCell ref="A34:C34"/>
    <mergeCell ref="D34:E34"/>
    <mergeCell ref="G34:H34"/>
    <mergeCell ref="J34:K34"/>
    <mergeCell ref="M34:N34"/>
    <mergeCell ref="A31:C31"/>
    <mergeCell ref="D31:E31"/>
    <mergeCell ref="G31:H31"/>
    <mergeCell ref="J31:K31"/>
    <mergeCell ref="M31:N31"/>
    <mergeCell ref="A32:C32"/>
    <mergeCell ref="D32:E32"/>
    <mergeCell ref="G32:H32"/>
    <mergeCell ref="J32:K32"/>
    <mergeCell ref="M32:N32"/>
    <mergeCell ref="A29:C29"/>
    <mergeCell ref="D29:E29"/>
    <mergeCell ref="G29:H29"/>
    <mergeCell ref="J29:K29"/>
    <mergeCell ref="M29:N29"/>
    <mergeCell ref="A30:C30"/>
    <mergeCell ref="D30:E30"/>
    <mergeCell ref="G30:H30"/>
    <mergeCell ref="J30:K30"/>
    <mergeCell ref="M30:N30"/>
    <mergeCell ref="A27:C27"/>
    <mergeCell ref="D27:E27"/>
    <mergeCell ref="G27:H27"/>
    <mergeCell ref="J27:K27"/>
    <mergeCell ref="M27:N27"/>
    <mergeCell ref="A28:C28"/>
    <mergeCell ref="D28:E28"/>
    <mergeCell ref="G28:H28"/>
    <mergeCell ref="J28:K28"/>
    <mergeCell ref="M28:N28"/>
    <mergeCell ref="A25:C25"/>
    <mergeCell ref="D25:E25"/>
    <mergeCell ref="G25:H25"/>
    <mergeCell ref="J25:K25"/>
    <mergeCell ref="M25:N25"/>
    <mergeCell ref="A26:C26"/>
    <mergeCell ref="D26:E26"/>
    <mergeCell ref="G26:H26"/>
    <mergeCell ref="J26:K26"/>
    <mergeCell ref="M26:N26"/>
    <mergeCell ref="D23:E23"/>
    <mergeCell ref="G23:H23"/>
    <mergeCell ref="J23:K23"/>
    <mergeCell ref="M23:N23"/>
    <mergeCell ref="A24:C24"/>
    <mergeCell ref="D24:E24"/>
    <mergeCell ref="G24:H24"/>
    <mergeCell ref="J24:K24"/>
    <mergeCell ref="M24:N24"/>
    <mergeCell ref="A21:C22"/>
    <mergeCell ref="D21:F21"/>
    <mergeCell ref="G21:I21"/>
    <mergeCell ref="J21:L21"/>
    <mergeCell ref="M21:O21"/>
    <mergeCell ref="D22:E22"/>
    <mergeCell ref="G22:H22"/>
    <mergeCell ref="J22:K22"/>
    <mergeCell ref="M22:N22"/>
    <mergeCell ref="D3:O3"/>
    <mergeCell ref="D4:E4"/>
    <mergeCell ref="F4:G4"/>
    <mergeCell ref="H4:I4"/>
    <mergeCell ref="J4:K4"/>
    <mergeCell ref="L4:M4"/>
    <mergeCell ref="N4:O4"/>
  </mergeCells>
  <phoneticPr fontId="3"/>
  <printOptions gridLinesSet="0"/>
  <pageMargins left="0.78740157480314965" right="0.78740157480314965" top="0.78740157480314965" bottom="0.78740157480314965" header="0" footer="0"/>
  <pageSetup paperSize="9" scale="93" firstPageNumber="134" pageOrder="overThenDown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Normal="100" zoomScaleSheetLayoutView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C7" sqref="C7:D7"/>
    </sheetView>
  </sheetViews>
  <sheetFormatPr defaultColWidth="10.375" defaultRowHeight="15.2" customHeight="1"/>
  <cols>
    <col min="1" max="1" width="7.375" style="86" customWidth="1"/>
    <col min="2" max="2" width="2.75" style="86" bestFit="1" customWidth="1"/>
    <col min="3" max="3" width="5.25" style="86" customWidth="1"/>
    <col min="4" max="4" width="21.25" style="86" customWidth="1"/>
    <col min="5" max="5" width="10.375" style="86" customWidth="1"/>
    <col min="6" max="6" width="14.5" style="86" customWidth="1"/>
    <col min="7" max="7" width="12.375" style="86" customWidth="1"/>
    <col min="8" max="256" width="10.375" style="86"/>
    <col min="257" max="257" width="7.375" style="86" customWidth="1"/>
    <col min="258" max="258" width="2.75" style="86" bestFit="1" customWidth="1"/>
    <col min="259" max="259" width="5.25" style="86" customWidth="1"/>
    <col min="260" max="260" width="21.25" style="86" customWidth="1"/>
    <col min="261" max="261" width="10.375" style="86" customWidth="1"/>
    <col min="262" max="262" width="14.5" style="86" customWidth="1"/>
    <col min="263" max="263" width="12.375" style="86" customWidth="1"/>
    <col min="264" max="512" width="10.375" style="86"/>
    <col min="513" max="513" width="7.375" style="86" customWidth="1"/>
    <col min="514" max="514" width="2.75" style="86" bestFit="1" customWidth="1"/>
    <col min="515" max="515" width="5.25" style="86" customWidth="1"/>
    <col min="516" max="516" width="21.25" style="86" customWidth="1"/>
    <col min="517" max="517" width="10.375" style="86" customWidth="1"/>
    <col min="518" max="518" width="14.5" style="86" customWidth="1"/>
    <col min="519" max="519" width="12.375" style="86" customWidth="1"/>
    <col min="520" max="768" width="10.375" style="86"/>
    <col min="769" max="769" width="7.375" style="86" customWidth="1"/>
    <col min="770" max="770" width="2.75" style="86" bestFit="1" customWidth="1"/>
    <col min="771" max="771" width="5.25" style="86" customWidth="1"/>
    <col min="772" max="772" width="21.25" style="86" customWidth="1"/>
    <col min="773" max="773" width="10.375" style="86" customWidth="1"/>
    <col min="774" max="774" width="14.5" style="86" customWidth="1"/>
    <col min="775" max="775" width="12.375" style="86" customWidth="1"/>
    <col min="776" max="1024" width="10.375" style="86"/>
    <col min="1025" max="1025" width="7.375" style="86" customWidth="1"/>
    <col min="1026" max="1026" width="2.75" style="86" bestFit="1" customWidth="1"/>
    <col min="1027" max="1027" width="5.25" style="86" customWidth="1"/>
    <col min="1028" max="1028" width="21.25" style="86" customWidth="1"/>
    <col min="1029" max="1029" width="10.375" style="86" customWidth="1"/>
    <col min="1030" max="1030" width="14.5" style="86" customWidth="1"/>
    <col min="1031" max="1031" width="12.375" style="86" customWidth="1"/>
    <col min="1032" max="1280" width="10.375" style="86"/>
    <col min="1281" max="1281" width="7.375" style="86" customWidth="1"/>
    <col min="1282" max="1282" width="2.75" style="86" bestFit="1" customWidth="1"/>
    <col min="1283" max="1283" width="5.25" style="86" customWidth="1"/>
    <col min="1284" max="1284" width="21.25" style="86" customWidth="1"/>
    <col min="1285" max="1285" width="10.375" style="86" customWidth="1"/>
    <col min="1286" max="1286" width="14.5" style="86" customWidth="1"/>
    <col min="1287" max="1287" width="12.375" style="86" customWidth="1"/>
    <col min="1288" max="1536" width="10.375" style="86"/>
    <col min="1537" max="1537" width="7.375" style="86" customWidth="1"/>
    <col min="1538" max="1538" width="2.75" style="86" bestFit="1" customWidth="1"/>
    <col min="1539" max="1539" width="5.25" style="86" customWidth="1"/>
    <col min="1540" max="1540" width="21.25" style="86" customWidth="1"/>
    <col min="1541" max="1541" width="10.375" style="86" customWidth="1"/>
    <col min="1542" max="1542" width="14.5" style="86" customWidth="1"/>
    <col min="1543" max="1543" width="12.375" style="86" customWidth="1"/>
    <col min="1544" max="1792" width="10.375" style="86"/>
    <col min="1793" max="1793" width="7.375" style="86" customWidth="1"/>
    <col min="1794" max="1794" width="2.75" style="86" bestFit="1" customWidth="1"/>
    <col min="1795" max="1795" width="5.25" style="86" customWidth="1"/>
    <col min="1796" max="1796" width="21.25" style="86" customWidth="1"/>
    <col min="1797" max="1797" width="10.375" style="86" customWidth="1"/>
    <col min="1798" max="1798" width="14.5" style="86" customWidth="1"/>
    <col min="1799" max="1799" width="12.375" style="86" customWidth="1"/>
    <col min="1800" max="2048" width="10.375" style="86"/>
    <col min="2049" max="2049" width="7.375" style="86" customWidth="1"/>
    <col min="2050" max="2050" width="2.75" style="86" bestFit="1" customWidth="1"/>
    <col min="2051" max="2051" width="5.25" style="86" customWidth="1"/>
    <col min="2052" max="2052" width="21.25" style="86" customWidth="1"/>
    <col min="2053" max="2053" width="10.375" style="86" customWidth="1"/>
    <col min="2054" max="2054" width="14.5" style="86" customWidth="1"/>
    <col min="2055" max="2055" width="12.375" style="86" customWidth="1"/>
    <col min="2056" max="2304" width="10.375" style="86"/>
    <col min="2305" max="2305" width="7.375" style="86" customWidth="1"/>
    <col min="2306" max="2306" width="2.75" style="86" bestFit="1" customWidth="1"/>
    <col min="2307" max="2307" width="5.25" style="86" customWidth="1"/>
    <col min="2308" max="2308" width="21.25" style="86" customWidth="1"/>
    <col min="2309" max="2309" width="10.375" style="86" customWidth="1"/>
    <col min="2310" max="2310" width="14.5" style="86" customWidth="1"/>
    <col min="2311" max="2311" width="12.375" style="86" customWidth="1"/>
    <col min="2312" max="2560" width="10.375" style="86"/>
    <col min="2561" max="2561" width="7.375" style="86" customWidth="1"/>
    <col min="2562" max="2562" width="2.75" style="86" bestFit="1" customWidth="1"/>
    <col min="2563" max="2563" width="5.25" style="86" customWidth="1"/>
    <col min="2564" max="2564" width="21.25" style="86" customWidth="1"/>
    <col min="2565" max="2565" width="10.375" style="86" customWidth="1"/>
    <col min="2566" max="2566" width="14.5" style="86" customWidth="1"/>
    <col min="2567" max="2567" width="12.375" style="86" customWidth="1"/>
    <col min="2568" max="2816" width="10.375" style="86"/>
    <col min="2817" max="2817" width="7.375" style="86" customWidth="1"/>
    <col min="2818" max="2818" width="2.75" style="86" bestFit="1" customWidth="1"/>
    <col min="2819" max="2819" width="5.25" style="86" customWidth="1"/>
    <col min="2820" max="2820" width="21.25" style="86" customWidth="1"/>
    <col min="2821" max="2821" width="10.375" style="86" customWidth="1"/>
    <col min="2822" max="2822" width="14.5" style="86" customWidth="1"/>
    <col min="2823" max="2823" width="12.375" style="86" customWidth="1"/>
    <col min="2824" max="3072" width="10.375" style="86"/>
    <col min="3073" max="3073" width="7.375" style="86" customWidth="1"/>
    <col min="3074" max="3074" width="2.75" style="86" bestFit="1" customWidth="1"/>
    <col min="3075" max="3075" width="5.25" style="86" customWidth="1"/>
    <col min="3076" max="3076" width="21.25" style="86" customWidth="1"/>
    <col min="3077" max="3077" width="10.375" style="86" customWidth="1"/>
    <col min="3078" max="3078" width="14.5" style="86" customWidth="1"/>
    <col min="3079" max="3079" width="12.375" style="86" customWidth="1"/>
    <col min="3080" max="3328" width="10.375" style="86"/>
    <col min="3329" max="3329" width="7.375" style="86" customWidth="1"/>
    <col min="3330" max="3330" width="2.75" style="86" bestFit="1" customWidth="1"/>
    <col min="3331" max="3331" width="5.25" style="86" customWidth="1"/>
    <col min="3332" max="3332" width="21.25" style="86" customWidth="1"/>
    <col min="3333" max="3333" width="10.375" style="86" customWidth="1"/>
    <col min="3334" max="3334" width="14.5" style="86" customWidth="1"/>
    <col min="3335" max="3335" width="12.375" style="86" customWidth="1"/>
    <col min="3336" max="3584" width="10.375" style="86"/>
    <col min="3585" max="3585" width="7.375" style="86" customWidth="1"/>
    <col min="3586" max="3586" width="2.75" style="86" bestFit="1" customWidth="1"/>
    <col min="3587" max="3587" width="5.25" style="86" customWidth="1"/>
    <col min="3588" max="3588" width="21.25" style="86" customWidth="1"/>
    <col min="3589" max="3589" width="10.375" style="86" customWidth="1"/>
    <col min="3590" max="3590" width="14.5" style="86" customWidth="1"/>
    <col min="3591" max="3591" width="12.375" style="86" customWidth="1"/>
    <col min="3592" max="3840" width="10.375" style="86"/>
    <col min="3841" max="3841" width="7.375" style="86" customWidth="1"/>
    <col min="3842" max="3842" width="2.75" style="86" bestFit="1" customWidth="1"/>
    <col min="3843" max="3843" width="5.25" style="86" customWidth="1"/>
    <col min="3844" max="3844" width="21.25" style="86" customWidth="1"/>
    <col min="3845" max="3845" width="10.375" style="86" customWidth="1"/>
    <col min="3846" max="3846" width="14.5" style="86" customWidth="1"/>
    <col min="3847" max="3847" width="12.375" style="86" customWidth="1"/>
    <col min="3848" max="4096" width="10.375" style="86"/>
    <col min="4097" max="4097" width="7.375" style="86" customWidth="1"/>
    <col min="4098" max="4098" width="2.75" style="86" bestFit="1" customWidth="1"/>
    <col min="4099" max="4099" width="5.25" style="86" customWidth="1"/>
    <col min="4100" max="4100" width="21.25" style="86" customWidth="1"/>
    <col min="4101" max="4101" width="10.375" style="86" customWidth="1"/>
    <col min="4102" max="4102" width="14.5" style="86" customWidth="1"/>
    <col min="4103" max="4103" width="12.375" style="86" customWidth="1"/>
    <col min="4104" max="4352" width="10.375" style="86"/>
    <col min="4353" max="4353" width="7.375" style="86" customWidth="1"/>
    <col min="4354" max="4354" width="2.75" style="86" bestFit="1" customWidth="1"/>
    <col min="4355" max="4355" width="5.25" style="86" customWidth="1"/>
    <col min="4356" max="4356" width="21.25" style="86" customWidth="1"/>
    <col min="4357" max="4357" width="10.375" style="86" customWidth="1"/>
    <col min="4358" max="4358" width="14.5" style="86" customWidth="1"/>
    <col min="4359" max="4359" width="12.375" style="86" customWidth="1"/>
    <col min="4360" max="4608" width="10.375" style="86"/>
    <col min="4609" max="4609" width="7.375" style="86" customWidth="1"/>
    <col min="4610" max="4610" width="2.75" style="86" bestFit="1" customWidth="1"/>
    <col min="4611" max="4611" width="5.25" style="86" customWidth="1"/>
    <col min="4612" max="4612" width="21.25" style="86" customWidth="1"/>
    <col min="4613" max="4613" width="10.375" style="86" customWidth="1"/>
    <col min="4614" max="4614" width="14.5" style="86" customWidth="1"/>
    <col min="4615" max="4615" width="12.375" style="86" customWidth="1"/>
    <col min="4616" max="4864" width="10.375" style="86"/>
    <col min="4865" max="4865" width="7.375" style="86" customWidth="1"/>
    <col min="4866" max="4866" width="2.75" style="86" bestFit="1" customWidth="1"/>
    <col min="4867" max="4867" width="5.25" style="86" customWidth="1"/>
    <col min="4868" max="4868" width="21.25" style="86" customWidth="1"/>
    <col min="4869" max="4869" width="10.375" style="86" customWidth="1"/>
    <col min="4870" max="4870" width="14.5" style="86" customWidth="1"/>
    <col min="4871" max="4871" width="12.375" style="86" customWidth="1"/>
    <col min="4872" max="5120" width="10.375" style="86"/>
    <col min="5121" max="5121" width="7.375" style="86" customWidth="1"/>
    <col min="5122" max="5122" width="2.75" style="86" bestFit="1" customWidth="1"/>
    <col min="5123" max="5123" width="5.25" style="86" customWidth="1"/>
    <col min="5124" max="5124" width="21.25" style="86" customWidth="1"/>
    <col min="5125" max="5125" width="10.375" style="86" customWidth="1"/>
    <col min="5126" max="5126" width="14.5" style="86" customWidth="1"/>
    <col min="5127" max="5127" width="12.375" style="86" customWidth="1"/>
    <col min="5128" max="5376" width="10.375" style="86"/>
    <col min="5377" max="5377" width="7.375" style="86" customWidth="1"/>
    <col min="5378" max="5378" width="2.75" style="86" bestFit="1" customWidth="1"/>
    <col min="5379" max="5379" width="5.25" style="86" customWidth="1"/>
    <col min="5380" max="5380" width="21.25" style="86" customWidth="1"/>
    <col min="5381" max="5381" width="10.375" style="86" customWidth="1"/>
    <col min="5382" max="5382" width="14.5" style="86" customWidth="1"/>
    <col min="5383" max="5383" width="12.375" style="86" customWidth="1"/>
    <col min="5384" max="5632" width="10.375" style="86"/>
    <col min="5633" max="5633" width="7.375" style="86" customWidth="1"/>
    <col min="5634" max="5634" width="2.75" style="86" bestFit="1" customWidth="1"/>
    <col min="5635" max="5635" width="5.25" style="86" customWidth="1"/>
    <col min="5636" max="5636" width="21.25" style="86" customWidth="1"/>
    <col min="5637" max="5637" width="10.375" style="86" customWidth="1"/>
    <col min="5638" max="5638" width="14.5" style="86" customWidth="1"/>
    <col min="5639" max="5639" width="12.375" style="86" customWidth="1"/>
    <col min="5640" max="5888" width="10.375" style="86"/>
    <col min="5889" max="5889" width="7.375" style="86" customWidth="1"/>
    <col min="5890" max="5890" width="2.75" style="86" bestFit="1" customWidth="1"/>
    <col min="5891" max="5891" width="5.25" style="86" customWidth="1"/>
    <col min="5892" max="5892" width="21.25" style="86" customWidth="1"/>
    <col min="5893" max="5893" width="10.375" style="86" customWidth="1"/>
    <col min="5894" max="5894" width="14.5" style="86" customWidth="1"/>
    <col min="5895" max="5895" width="12.375" style="86" customWidth="1"/>
    <col min="5896" max="6144" width="10.375" style="86"/>
    <col min="6145" max="6145" width="7.375" style="86" customWidth="1"/>
    <col min="6146" max="6146" width="2.75" style="86" bestFit="1" customWidth="1"/>
    <col min="6147" max="6147" width="5.25" style="86" customWidth="1"/>
    <col min="6148" max="6148" width="21.25" style="86" customWidth="1"/>
    <col min="6149" max="6149" width="10.375" style="86" customWidth="1"/>
    <col min="6150" max="6150" width="14.5" style="86" customWidth="1"/>
    <col min="6151" max="6151" width="12.375" style="86" customWidth="1"/>
    <col min="6152" max="6400" width="10.375" style="86"/>
    <col min="6401" max="6401" width="7.375" style="86" customWidth="1"/>
    <col min="6402" max="6402" width="2.75" style="86" bestFit="1" customWidth="1"/>
    <col min="6403" max="6403" width="5.25" style="86" customWidth="1"/>
    <col min="6404" max="6404" width="21.25" style="86" customWidth="1"/>
    <col min="6405" max="6405" width="10.375" style="86" customWidth="1"/>
    <col min="6406" max="6406" width="14.5" style="86" customWidth="1"/>
    <col min="6407" max="6407" width="12.375" style="86" customWidth="1"/>
    <col min="6408" max="6656" width="10.375" style="86"/>
    <col min="6657" max="6657" width="7.375" style="86" customWidth="1"/>
    <col min="6658" max="6658" width="2.75" style="86" bestFit="1" customWidth="1"/>
    <col min="6659" max="6659" width="5.25" style="86" customWidth="1"/>
    <col min="6660" max="6660" width="21.25" style="86" customWidth="1"/>
    <col min="6661" max="6661" width="10.375" style="86" customWidth="1"/>
    <col min="6662" max="6662" width="14.5" style="86" customWidth="1"/>
    <col min="6663" max="6663" width="12.375" style="86" customWidth="1"/>
    <col min="6664" max="6912" width="10.375" style="86"/>
    <col min="6913" max="6913" width="7.375" style="86" customWidth="1"/>
    <col min="6914" max="6914" width="2.75" style="86" bestFit="1" customWidth="1"/>
    <col min="6915" max="6915" width="5.25" style="86" customWidth="1"/>
    <col min="6916" max="6916" width="21.25" style="86" customWidth="1"/>
    <col min="6917" max="6917" width="10.375" style="86" customWidth="1"/>
    <col min="6918" max="6918" width="14.5" style="86" customWidth="1"/>
    <col min="6919" max="6919" width="12.375" style="86" customWidth="1"/>
    <col min="6920" max="7168" width="10.375" style="86"/>
    <col min="7169" max="7169" width="7.375" style="86" customWidth="1"/>
    <col min="7170" max="7170" width="2.75" style="86" bestFit="1" customWidth="1"/>
    <col min="7171" max="7171" width="5.25" style="86" customWidth="1"/>
    <col min="7172" max="7172" width="21.25" style="86" customWidth="1"/>
    <col min="7173" max="7173" width="10.375" style="86" customWidth="1"/>
    <col min="7174" max="7174" width="14.5" style="86" customWidth="1"/>
    <col min="7175" max="7175" width="12.375" style="86" customWidth="1"/>
    <col min="7176" max="7424" width="10.375" style="86"/>
    <col min="7425" max="7425" width="7.375" style="86" customWidth="1"/>
    <col min="7426" max="7426" width="2.75" style="86" bestFit="1" customWidth="1"/>
    <col min="7427" max="7427" width="5.25" style="86" customWidth="1"/>
    <col min="7428" max="7428" width="21.25" style="86" customWidth="1"/>
    <col min="7429" max="7429" width="10.375" style="86" customWidth="1"/>
    <col min="7430" max="7430" width="14.5" style="86" customWidth="1"/>
    <col min="7431" max="7431" width="12.375" style="86" customWidth="1"/>
    <col min="7432" max="7680" width="10.375" style="86"/>
    <col min="7681" max="7681" width="7.375" style="86" customWidth="1"/>
    <col min="7682" max="7682" width="2.75" style="86" bestFit="1" customWidth="1"/>
    <col min="7683" max="7683" width="5.25" style="86" customWidth="1"/>
    <col min="7684" max="7684" width="21.25" style="86" customWidth="1"/>
    <col min="7685" max="7685" width="10.375" style="86" customWidth="1"/>
    <col min="7686" max="7686" width="14.5" style="86" customWidth="1"/>
    <col min="7687" max="7687" width="12.375" style="86" customWidth="1"/>
    <col min="7688" max="7936" width="10.375" style="86"/>
    <col min="7937" max="7937" width="7.375" style="86" customWidth="1"/>
    <col min="7938" max="7938" width="2.75" style="86" bestFit="1" customWidth="1"/>
    <col min="7939" max="7939" width="5.25" style="86" customWidth="1"/>
    <col min="7940" max="7940" width="21.25" style="86" customWidth="1"/>
    <col min="7941" max="7941" width="10.375" style="86" customWidth="1"/>
    <col min="7942" max="7942" width="14.5" style="86" customWidth="1"/>
    <col min="7943" max="7943" width="12.375" style="86" customWidth="1"/>
    <col min="7944" max="8192" width="10.375" style="86"/>
    <col min="8193" max="8193" width="7.375" style="86" customWidth="1"/>
    <col min="8194" max="8194" width="2.75" style="86" bestFit="1" customWidth="1"/>
    <col min="8195" max="8195" width="5.25" style="86" customWidth="1"/>
    <col min="8196" max="8196" width="21.25" style="86" customWidth="1"/>
    <col min="8197" max="8197" width="10.375" style="86" customWidth="1"/>
    <col min="8198" max="8198" width="14.5" style="86" customWidth="1"/>
    <col min="8199" max="8199" width="12.375" style="86" customWidth="1"/>
    <col min="8200" max="8448" width="10.375" style="86"/>
    <col min="8449" max="8449" width="7.375" style="86" customWidth="1"/>
    <col min="8450" max="8450" width="2.75" style="86" bestFit="1" customWidth="1"/>
    <col min="8451" max="8451" width="5.25" style="86" customWidth="1"/>
    <col min="8452" max="8452" width="21.25" style="86" customWidth="1"/>
    <col min="8453" max="8453" width="10.375" style="86" customWidth="1"/>
    <col min="8454" max="8454" width="14.5" style="86" customWidth="1"/>
    <col min="8455" max="8455" width="12.375" style="86" customWidth="1"/>
    <col min="8456" max="8704" width="10.375" style="86"/>
    <col min="8705" max="8705" width="7.375" style="86" customWidth="1"/>
    <col min="8706" max="8706" width="2.75" style="86" bestFit="1" customWidth="1"/>
    <col min="8707" max="8707" width="5.25" style="86" customWidth="1"/>
    <col min="8708" max="8708" width="21.25" style="86" customWidth="1"/>
    <col min="8709" max="8709" width="10.375" style="86" customWidth="1"/>
    <col min="8710" max="8710" width="14.5" style="86" customWidth="1"/>
    <col min="8711" max="8711" width="12.375" style="86" customWidth="1"/>
    <col min="8712" max="8960" width="10.375" style="86"/>
    <col min="8961" max="8961" width="7.375" style="86" customWidth="1"/>
    <col min="8962" max="8962" width="2.75" style="86" bestFit="1" customWidth="1"/>
    <col min="8963" max="8963" width="5.25" style="86" customWidth="1"/>
    <col min="8964" max="8964" width="21.25" style="86" customWidth="1"/>
    <col min="8965" max="8965" width="10.375" style="86" customWidth="1"/>
    <col min="8966" max="8966" width="14.5" style="86" customWidth="1"/>
    <col min="8967" max="8967" width="12.375" style="86" customWidth="1"/>
    <col min="8968" max="9216" width="10.375" style="86"/>
    <col min="9217" max="9217" width="7.375" style="86" customWidth="1"/>
    <col min="9218" max="9218" width="2.75" style="86" bestFit="1" customWidth="1"/>
    <col min="9219" max="9219" width="5.25" style="86" customWidth="1"/>
    <col min="9220" max="9220" width="21.25" style="86" customWidth="1"/>
    <col min="9221" max="9221" width="10.375" style="86" customWidth="1"/>
    <col min="9222" max="9222" width="14.5" style="86" customWidth="1"/>
    <col min="9223" max="9223" width="12.375" style="86" customWidth="1"/>
    <col min="9224" max="9472" width="10.375" style="86"/>
    <col min="9473" max="9473" width="7.375" style="86" customWidth="1"/>
    <col min="9474" max="9474" width="2.75" style="86" bestFit="1" customWidth="1"/>
    <col min="9475" max="9475" width="5.25" style="86" customWidth="1"/>
    <col min="9476" max="9476" width="21.25" style="86" customWidth="1"/>
    <col min="9477" max="9477" width="10.375" style="86" customWidth="1"/>
    <col min="9478" max="9478" width="14.5" style="86" customWidth="1"/>
    <col min="9479" max="9479" width="12.375" style="86" customWidth="1"/>
    <col min="9480" max="9728" width="10.375" style="86"/>
    <col min="9729" max="9729" width="7.375" style="86" customWidth="1"/>
    <col min="9730" max="9730" width="2.75" style="86" bestFit="1" customWidth="1"/>
    <col min="9731" max="9731" width="5.25" style="86" customWidth="1"/>
    <col min="9732" max="9732" width="21.25" style="86" customWidth="1"/>
    <col min="9733" max="9733" width="10.375" style="86" customWidth="1"/>
    <col min="9734" max="9734" width="14.5" style="86" customWidth="1"/>
    <col min="9735" max="9735" width="12.375" style="86" customWidth="1"/>
    <col min="9736" max="9984" width="10.375" style="86"/>
    <col min="9985" max="9985" width="7.375" style="86" customWidth="1"/>
    <col min="9986" max="9986" width="2.75" style="86" bestFit="1" customWidth="1"/>
    <col min="9987" max="9987" width="5.25" style="86" customWidth="1"/>
    <col min="9988" max="9988" width="21.25" style="86" customWidth="1"/>
    <col min="9989" max="9989" width="10.375" style="86" customWidth="1"/>
    <col min="9990" max="9990" width="14.5" style="86" customWidth="1"/>
    <col min="9991" max="9991" width="12.375" style="86" customWidth="1"/>
    <col min="9992" max="10240" width="10.375" style="86"/>
    <col min="10241" max="10241" width="7.375" style="86" customWidth="1"/>
    <col min="10242" max="10242" width="2.75" style="86" bestFit="1" customWidth="1"/>
    <col min="10243" max="10243" width="5.25" style="86" customWidth="1"/>
    <col min="10244" max="10244" width="21.25" style="86" customWidth="1"/>
    <col min="10245" max="10245" width="10.375" style="86" customWidth="1"/>
    <col min="10246" max="10246" width="14.5" style="86" customWidth="1"/>
    <col min="10247" max="10247" width="12.375" style="86" customWidth="1"/>
    <col min="10248" max="10496" width="10.375" style="86"/>
    <col min="10497" max="10497" width="7.375" style="86" customWidth="1"/>
    <col min="10498" max="10498" width="2.75" style="86" bestFit="1" customWidth="1"/>
    <col min="10499" max="10499" width="5.25" style="86" customWidth="1"/>
    <col min="10500" max="10500" width="21.25" style="86" customWidth="1"/>
    <col min="10501" max="10501" width="10.375" style="86" customWidth="1"/>
    <col min="10502" max="10502" width="14.5" style="86" customWidth="1"/>
    <col min="10503" max="10503" width="12.375" style="86" customWidth="1"/>
    <col min="10504" max="10752" width="10.375" style="86"/>
    <col min="10753" max="10753" width="7.375" style="86" customWidth="1"/>
    <col min="10754" max="10754" width="2.75" style="86" bestFit="1" customWidth="1"/>
    <col min="10755" max="10755" width="5.25" style="86" customWidth="1"/>
    <col min="10756" max="10756" width="21.25" style="86" customWidth="1"/>
    <col min="10757" max="10757" width="10.375" style="86" customWidth="1"/>
    <col min="10758" max="10758" width="14.5" style="86" customWidth="1"/>
    <col min="10759" max="10759" width="12.375" style="86" customWidth="1"/>
    <col min="10760" max="11008" width="10.375" style="86"/>
    <col min="11009" max="11009" width="7.375" style="86" customWidth="1"/>
    <col min="11010" max="11010" width="2.75" style="86" bestFit="1" customWidth="1"/>
    <col min="11011" max="11011" width="5.25" style="86" customWidth="1"/>
    <col min="11012" max="11012" width="21.25" style="86" customWidth="1"/>
    <col min="11013" max="11013" width="10.375" style="86" customWidth="1"/>
    <col min="11014" max="11014" width="14.5" style="86" customWidth="1"/>
    <col min="11015" max="11015" width="12.375" style="86" customWidth="1"/>
    <col min="11016" max="11264" width="10.375" style="86"/>
    <col min="11265" max="11265" width="7.375" style="86" customWidth="1"/>
    <col min="11266" max="11266" width="2.75" style="86" bestFit="1" customWidth="1"/>
    <col min="11267" max="11267" width="5.25" style="86" customWidth="1"/>
    <col min="11268" max="11268" width="21.25" style="86" customWidth="1"/>
    <col min="11269" max="11269" width="10.375" style="86" customWidth="1"/>
    <col min="11270" max="11270" width="14.5" style="86" customWidth="1"/>
    <col min="11271" max="11271" width="12.375" style="86" customWidth="1"/>
    <col min="11272" max="11520" width="10.375" style="86"/>
    <col min="11521" max="11521" width="7.375" style="86" customWidth="1"/>
    <col min="11522" max="11522" width="2.75" style="86" bestFit="1" customWidth="1"/>
    <col min="11523" max="11523" width="5.25" style="86" customWidth="1"/>
    <col min="11524" max="11524" width="21.25" style="86" customWidth="1"/>
    <col min="11525" max="11525" width="10.375" style="86" customWidth="1"/>
    <col min="11526" max="11526" width="14.5" style="86" customWidth="1"/>
    <col min="11527" max="11527" width="12.375" style="86" customWidth="1"/>
    <col min="11528" max="11776" width="10.375" style="86"/>
    <col min="11777" max="11777" width="7.375" style="86" customWidth="1"/>
    <col min="11778" max="11778" width="2.75" style="86" bestFit="1" customWidth="1"/>
    <col min="11779" max="11779" width="5.25" style="86" customWidth="1"/>
    <col min="11780" max="11780" width="21.25" style="86" customWidth="1"/>
    <col min="11781" max="11781" width="10.375" style="86" customWidth="1"/>
    <col min="11782" max="11782" width="14.5" style="86" customWidth="1"/>
    <col min="11783" max="11783" width="12.375" style="86" customWidth="1"/>
    <col min="11784" max="12032" width="10.375" style="86"/>
    <col min="12033" max="12033" width="7.375" style="86" customWidth="1"/>
    <col min="12034" max="12034" width="2.75" style="86" bestFit="1" customWidth="1"/>
    <col min="12035" max="12035" width="5.25" style="86" customWidth="1"/>
    <col min="12036" max="12036" width="21.25" style="86" customWidth="1"/>
    <col min="12037" max="12037" width="10.375" style="86" customWidth="1"/>
    <col min="12038" max="12038" width="14.5" style="86" customWidth="1"/>
    <col min="12039" max="12039" width="12.375" style="86" customWidth="1"/>
    <col min="12040" max="12288" width="10.375" style="86"/>
    <col min="12289" max="12289" width="7.375" style="86" customWidth="1"/>
    <col min="12290" max="12290" width="2.75" style="86" bestFit="1" customWidth="1"/>
    <col min="12291" max="12291" width="5.25" style="86" customWidth="1"/>
    <col min="12292" max="12292" width="21.25" style="86" customWidth="1"/>
    <col min="12293" max="12293" width="10.375" style="86" customWidth="1"/>
    <col min="12294" max="12294" width="14.5" style="86" customWidth="1"/>
    <col min="12295" max="12295" width="12.375" style="86" customWidth="1"/>
    <col min="12296" max="12544" width="10.375" style="86"/>
    <col min="12545" max="12545" width="7.375" style="86" customWidth="1"/>
    <col min="12546" max="12546" width="2.75" style="86" bestFit="1" customWidth="1"/>
    <col min="12547" max="12547" width="5.25" style="86" customWidth="1"/>
    <col min="12548" max="12548" width="21.25" style="86" customWidth="1"/>
    <col min="12549" max="12549" width="10.375" style="86" customWidth="1"/>
    <col min="12550" max="12550" width="14.5" style="86" customWidth="1"/>
    <col min="12551" max="12551" width="12.375" style="86" customWidth="1"/>
    <col min="12552" max="12800" width="10.375" style="86"/>
    <col min="12801" max="12801" width="7.375" style="86" customWidth="1"/>
    <col min="12802" max="12802" width="2.75" style="86" bestFit="1" customWidth="1"/>
    <col min="12803" max="12803" width="5.25" style="86" customWidth="1"/>
    <col min="12804" max="12804" width="21.25" style="86" customWidth="1"/>
    <col min="12805" max="12805" width="10.375" style="86" customWidth="1"/>
    <col min="12806" max="12806" width="14.5" style="86" customWidth="1"/>
    <col min="12807" max="12807" width="12.375" style="86" customWidth="1"/>
    <col min="12808" max="13056" width="10.375" style="86"/>
    <col min="13057" max="13057" width="7.375" style="86" customWidth="1"/>
    <col min="13058" max="13058" width="2.75" style="86" bestFit="1" customWidth="1"/>
    <col min="13059" max="13059" width="5.25" style="86" customWidth="1"/>
    <col min="13060" max="13060" width="21.25" style="86" customWidth="1"/>
    <col min="13061" max="13061" width="10.375" style="86" customWidth="1"/>
    <col min="13062" max="13062" width="14.5" style="86" customWidth="1"/>
    <col min="13063" max="13063" width="12.375" style="86" customWidth="1"/>
    <col min="13064" max="13312" width="10.375" style="86"/>
    <col min="13313" max="13313" width="7.375" style="86" customWidth="1"/>
    <col min="13314" max="13314" width="2.75" style="86" bestFit="1" customWidth="1"/>
    <col min="13315" max="13315" width="5.25" style="86" customWidth="1"/>
    <col min="13316" max="13316" width="21.25" style="86" customWidth="1"/>
    <col min="13317" max="13317" width="10.375" style="86" customWidth="1"/>
    <col min="13318" max="13318" width="14.5" style="86" customWidth="1"/>
    <col min="13319" max="13319" width="12.375" style="86" customWidth="1"/>
    <col min="13320" max="13568" width="10.375" style="86"/>
    <col min="13569" max="13569" width="7.375" style="86" customWidth="1"/>
    <col min="13570" max="13570" width="2.75" style="86" bestFit="1" customWidth="1"/>
    <col min="13571" max="13571" width="5.25" style="86" customWidth="1"/>
    <col min="13572" max="13572" width="21.25" style="86" customWidth="1"/>
    <col min="13573" max="13573" width="10.375" style="86" customWidth="1"/>
    <col min="13574" max="13574" width="14.5" style="86" customWidth="1"/>
    <col min="13575" max="13575" width="12.375" style="86" customWidth="1"/>
    <col min="13576" max="13824" width="10.375" style="86"/>
    <col min="13825" max="13825" width="7.375" style="86" customWidth="1"/>
    <col min="13826" max="13826" width="2.75" style="86" bestFit="1" customWidth="1"/>
    <col min="13827" max="13827" width="5.25" style="86" customWidth="1"/>
    <col min="13828" max="13828" width="21.25" style="86" customWidth="1"/>
    <col min="13829" max="13829" width="10.375" style="86" customWidth="1"/>
    <col min="13830" max="13830" width="14.5" style="86" customWidth="1"/>
    <col min="13831" max="13831" width="12.375" style="86" customWidth="1"/>
    <col min="13832" max="14080" width="10.375" style="86"/>
    <col min="14081" max="14081" width="7.375" style="86" customWidth="1"/>
    <col min="14082" max="14082" width="2.75" style="86" bestFit="1" customWidth="1"/>
    <col min="14083" max="14083" width="5.25" style="86" customWidth="1"/>
    <col min="14084" max="14084" width="21.25" style="86" customWidth="1"/>
    <col min="14085" max="14085" width="10.375" style="86" customWidth="1"/>
    <col min="14086" max="14086" width="14.5" style="86" customWidth="1"/>
    <col min="14087" max="14087" width="12.375" style="86" customWidth="1"/>
    <col min="14088" max="14336" width="10.375" style="86"/>
    <col min="14337" max="14337" width="7.375" style="86" customWidth="1"/>
    <col min="14338" max="14338" width="2.75" style="86" bestFit="1" customWidth="1"/>
    <col min="14339" max="14339" width="5.25" style="86" customWidth="1"/>
    <col min="14340" max="14340" width="21.25" style="86" customWidth="1"/>
    <col min="14341" max="14341" width="10.375" style="86" customWidth="1"/>
    <col min="14342" max="14342" width="14.5" style="86" customWidth="1"/>
    <col min="14343" max="14343" width="12.375" style="86" customWidth="1"/>
    <col min="14344" max="14592" width="10.375" style="86"/>
    <col min="14593" max="14593" width="7.375" style="86" customWidth="1"/>
    <col min="14594" max="14594" width="2.75" style="86" bestFit="1" customWidth="1"/>
    <col min="14595" max="14595" width="5.25" style="86" customWidth="1"/>
    <col min="14596" max="14596" width="21.25" style="86" customWidth="1"/>
    <col min="14597" max="14597" width="10.375" style="86" customWidth="1"/>
    <col min="14598" max="14598" width="14.5" style="86" customWidth="1"/>
    <col min="14599" max="14599" width="12.375" style="86" customWidth="1"/>
    <col min="14600" max="14848" width="10.375" style="86"/>
    <col min="14849" max="14849" width="7.375" style="86" customWidth="1"/>
    <col min="14850" max="14850" width="2.75" style="86" bestFit="1" customWidth="1"/>
    <col min="14851" max="14851" width="5.25" style="86" customWidth="1"/>
    <col min="14852" max="14852" width="21.25" style="86" customWidth="1"/>
    <col min="14853" max="14853" width="10.375" style="86" customWidth="1"/>
    <col min="14854" max="14854" width="14.5" style="86" customWidth="1"/>
    <col min="14855" max="14855" width="12.375" style="86" customWidth="1"/>
    <col min="14856" max="15104" width="10.375" style="86"/>
    <col min="15105" max="15105" width="7.375" style="86" customWidth="1"/>
    <col min="15106" max="15106" width="2.75" style="86" bestFit="1" customWidth="1"/>
    <col min="15107" max="15107" width="5.25" style="86" customWidth="1"/>
    <col min="15108" max="15108" width="21.25" style="86" customWidth="1"/>
    <col min="15109" max="15109" width="10.375" style="86" customWidth="1"/>
    <col min="15110" max="15110" width="14.5" style="86" customWidth="1"/>
    <col min="15111" max="15111" width="12.375" style="86" customWidth="1"/>
    <col min="15112" max="15360" width="10.375" style="86"/>
    <col min="15361" max="15361" width="7.375" style="86" customWidth="1"/>
    <col min="15362" max="15362" width="2.75" style="86" bestFit="1" customWidth="1"/>
    <col min="15363" max="15363" width="5.25" style="86" customWidth="1"/>
    <col min="15364" max="15364" width="21.25" style="86" customWidth="1"/>
    <col min="15365" max="15365" width="10.375" style="86" customWidth="1"/>
    <col min="15366" max="15366" width="14.5" style="86" customWidth="1"/>
    <col min="15367" max="15367" width="12.375" style="86" customWidth="1"/>
    <col min="15368" max="15616" width="10.375" style="86"/>
    <col min="15617" max="15617" width="7.375" style="86" customWidth="1"/>
    <col min="15618" max="15618" width="2.75" style="86" bestFit="1" customWidth="1"/>
    <col min="15619" max="15619" width="5.25" style="86" customWidth="1"/>
    <col min="15620" max="15620" width="21.25" style="86" customWidth="1"/>
    <col min="15621" max="15621" width="10.375" style="86" customWidth="1"/>
    <col min="15622" max="15622" width="14.5" style="86" customWidth="1"/>
    <col min="15623" max="15623" width="12.375" style="86" customWidth="1"/>
    <col min="15624" max="15872" width="10.375" style="86"/>
    <col min="15873" max="15873" width="7.375" style="86" customWidth="1"/>
    <col min="15874" max="15874" width="2.75" style="86" bestFit="1" customWidth="1"/>
    <col min="15875" max="15875" width="5.25" style="86" customWidth="1"/>
    <col min="15876" max="15876" width="21.25" style="86" customWidth="1"/>
    <col min="15877" max="15877" width="10.375" style="86" customWidth="1"/>
    <col min="15878" max="15878" width="14.5" style="86" customWidth="1"/>
    <col min="15879" max="15879" width="12.375" style="86" customWidth="1"/>
    <col min="15880" max="16128" width="10.375" style="86"/>
    <col min="16129" max="16129" width="7.375" style="86" customWidth="1"/>
    <col min="16130" max="16130" width="2.75" style="86" bestFit="1" customWidth="1"/>
    <col min="16131" max="16131" width="5.25" style="86" customWidth="1"/>
    <col min="16132" max="16132" width="21.25" style="86" customWidth="1"/>
    <col min="16133" max="16133" width="10.375" style="86" customWidth="1"/>
    <col min="16134" max="16134" width="14.5" style="86" customWidth="1"/>
    <col min="16135" max="16135" width="12.375" style="86" customWidth="1"/>
    <col min="16136" max="16384" width="10.375" style="86"/>
  </cols>
  <sheetData>
    <row r="1" spans="1:7" ht="19.5" customHeight="1">
      <c r="A1" s="85" t="s">
        <v>37</v>
      </c>
      <c r="B1" s="85"/>
    </row>
    <row r="2" spans="1:7" ht="8.25" customHeight="1" thickBot="1">
      <c r="D2" s="87" t="s">
        <v>38</v>
      </c>
    </row>
    <row r="3" spans="1:7" ht="30" customHeight="1">
      <c r="A3" s="88" t="s">
        <v>39</v>
      </c>
      <c r="B3" s="89"/>
      <c r="C3" s="90" t="s">
        <v>40</v>
      </c>
      <c r="D3" s="90"/>
      <c r="E3" s="91" t="s">
        <v>41</v>
      </c>
      <c r="F3" s="91" t="s">
        <v>42</v>
      </c>
      <c r="G3" s="92" t="s">
        <v>43</v>
      </c>
    </row>
    <row r="4" spans="1:7" ht="19.5" customHeight="1">
      <c r="A4" s="93" t="s">
        <v>44</v>
      </c>
      <c r="B4" s="94" t="s">
        <v>45</v>
      </c>
      <c r="C4" s="95" t="s">
        <v>46</v>
      </c>
      <c r="D4" s="96"/>
      <c r="E4" s="97"/>
      <c r="F4" s="97">
        <v>2492</v>
      </c>
      <c r="G4" s="98">
        <v>408701</v>
      </c>
    </row>
    <row r="5" spans="1:7" ht="19.5" customHeight="1">
      <c r="A5" s="99"/>
      <c r="B5" s="100"/>
      <c r="C5" s="95" t="s">
        <v>47</v>
      </c>
      <c r="D5" s="96"/>
      <c r="E5" s="101"/>
      <c r="F5" s="101">
        <v>509</v>
      </c>
      <c r="G5" s="102">
        <v>83174</v>
      </c>
    </row>
    <row r="6" spans="1:7" ht="19.5" customHeight="1">
      <c r="A6" s="99"/>
      <c r="B6" s="100"/>
      <c r="C6" s="95" t="s">
        <v>48</v>
      </c>
      <c r="D6" s="96"/>
      <c r="E6" s="101"/>
      <c r="F6" s="101">
        <v>7966</v>
      </c>
      <c r="G6" s="102">
        <v>1164153</v>
      </c>
    </row>
    <row r="7" spans="1:7" ht="19.5" customHeight="1">
      <c r="A7" s="99"/>
      <c r="B7" s="100"/>
      <c r="C7" s="95" t="s">
        <v>49</v>
      </c>
      <c r="D7" s="96"/>
      <c r="E7" s="101"/>
      <c r="F7" s="101">
        <v>1800</v>
      </c>
      <c r="G7" s="102">
        <v>264716</v>
      </c>
    </row>
    <row r="8" spans="1:7" ht="19.5" customHeight="1">
      <c r="A8" s="99"/>
      <c r="B8" s="100"/>
      <c r="C8" s="103" t="s">
        <v>50</v>
      </c>
      <c r="D8" s="104"/>
      <c r="E8" s="101"/>
      <c r="F8" s="105">
        <v>3060</v>
      </c>
      <c r="G8" s="106">
        <v>441020</v>
      </c>
    </row>
    <row r="9" spans="1:7" ht="19.5" customHeight="1">
      <c r="A9" s="107"/>
      <c r="B9" s="108"/>
      <c r="C9" s="109" t="s">
        <v>51</v>
      </c>
      <c r="D9" s="110"/>
      <c r="E9" s="111">
        <v>9527</v>
      </c>
      <c r="F9" s="112">
        <f>SUM(F4:F8)</f>
        <v>15827</v>
      </c>
      <c r="G9" s="112">
        <f>SUM(G4:G8)</f>
        <v>2361764</v>
      </c>
    </row>
    <row r="10" spans="1:7" ht="19.5" customHeight="1">
      <c r="A10" s="93">
        <v>24</v>
      </c>
      <c r="B10" s="94" t="s">
        <v>45</v>
      </c>
      <c r="C10" s="95" t="s">
        <v>46</v>
      </c>
      <c r="D10" s="96"/>
      <c r="E10" s="97"/>
      <c r="F10" s="97">
        <v>2487</v>
      </c>
      <c r="G10" s="98">
        <v>74610</v>
      </c>
    </row>
    <row r="11" spans="1:7" ht="19.5" customHeight="1">
      <c r="A11" s="99"/>
      <c r="B11" s="100"/>
      <c r="C11" s="95" t="s">
        <v>47</v>
      </c>
      <c r="D11" s="96"/>
      <c r="E11" s="101"/>
      <c r="F11" s="101">
        <v>486</v>
      </c>
      <c r="G11" s="102">
        <v>14547</v>
      </c>
    </row>
    <row r="12" spans="1:7" ht="19.5" customHeight="1">
      <c r="A12" s="99"/>
      <c r="B12" s="100"/>
      <c r="C12" s="95" t="s">
        <v>48</v>
      </c>
      <c r="D12" s="96"/>
      <c r="E12" s="101"/>
      <c r="F12" s="101">
        <v>8360</v>
      </c>
      <c r="G12" s="102">
        <v>177125</v>
      </c>
    </row>
    <row r="13" spans="1:7" ht="19.5" customHeight="1">
      <c r="A13" s="99"/>
      <c r="B13" s="100"/>
      <c r="C13" s="95" t="s">
        <v>49</v>
      </c>
      <c r="D13" s="96"/>
      <c r="E13" s="101"/>
      <c r="F13" s="101">
        <v>1825</v>
      </c>
      <c r="G13" s="102">
        <v>39127</v>
      </c>
    </row>
    <row r="14" spans="1:7" ht="19.5" customHeight="1">
      <c r="A14" s="99"/>
      <c r="B14" s="100"/>
      <c r="C14" s="103" t="s">
        <v>50</v>
      </c>
      <c r="D14" s="104"/>
      <c r="E14" s="101"/>
      <c r="F14" s="105">
        <v>3050</v>
      </c>
      <c r="G14" s="106">
        <v>61000</v>
      </c>
    </row>
    <row r="15" spans="1:7" ht="19.5" customHeight="1">
      <c r="A15" s="99"/>
      <c r="B15" s="100"/>
      <c r="C15" s="109" t="s">
        <v>52</v>
      </c>
      <c r="D15" s="110"/>
      <c r="E15" s="111">
        <v>9599</v>
      </c>
      <c r="F15" s="112">
        <f>SUM(F10:F14)</f>
        <v>16208</v>
      </c>
      <c r="G15" s="113">
        <f>SUM(G10:G14)</f>
        <v>366409</v>
      </c>
    </row>
    <row r="16" spans="1:7" ht="19.5" customHeight="1">
      <c r="A16" s="114"/>
      <c r="B16" s="115" t="s">
        <v>53</v>
      </c>
      <c r="C16" s="116" t="s">
        <v>46</v>
      </c>
      <c r="D16" s="96"/>
      <c r="E16" s="97"/>
      <c r="F16" s="97">
        <v>2513</v>
      </c>
      <c r="G16" s="98">
        <v>376980</v>
      </c>
    </row>
    <row r="17" spans="1:7" ht="19.5" customHeight="1">
      <c r="A17" s="114"/>
      <c r="B17" s="117"/>
      <c r="C17" s="116" t="s">
        <v>47</v>
      </c>
      <c r="D17" s="96"/>
      <c r="E17" s="101"/>
      <c r="F17" s="101">
        <v>480</v>
      </c>
      <c r="G17" s="102">
        <v>72015</v>
      </c>
    </row>
    <row r="18" spans="1:7" ht="19.5" customHeight="1">
      <c r="A18" s="114"/>
      <c r="B18" s="117"/>
      <c r="C18" s="116" t="s">
        <v>48</v>
      </c>
      <c r="D18" s="96"/>
      <c r="E18" s="101"/>
      <c r="F18" s="101">
        <v>7721</v>
      </c>
      <c r="G18" s="102">
        <v>817265</v>
      </c>
    </row>
    <row r="19" spans="1:7" ht="19.5" customHeight="1">
      <c r="A19" s="114"/>
      <c r="B19" s="117"/>
      <c r="C19" s="116" t="s">
        <v>49</v>
      </c>
      <c r="D19" s="96"/>
      <c r="E19" s="101"/>
      <c r="F19" s="101">
        <v>1603</v>
      </c>
      <c r="G19" s="102">
        <v>171335</v>
      </c>
    </row>
    <row r="20" spans="1:7" ht="19.5" customHeight="1">
      <c r="A20" s="114"/>
      <c r="B20" s="117"/>
      <c r="C20" s="118" t="s">
        <v>50</v>
      </c>
      <c r="D20" s="119"/>
      <c r="E20" s="101"/>
      <c r="F20" s="97">
        <v>2811</v>
      </c>
      <c r="G20" s="98">
        <v>281090</v>
      </c>
    </row>
    <row r="21" spans="1:7" ht="19.5" customHeight="1">
      <c r="A21" s="114"/>
      <c r="B21" s="117"/>
      <c r="C21" s="120" t="s">
        <v>54</v>
      </c>
      <c r="D21" s="121"/>
      <c r="E21" s="97"/>
      <c r="F21" s="97">
        <v>501</v>
      </c>
      <c r="G21" s="98">
        <v>25065</v>
      </c>
    </row>
    <row r="22" spans="1:7" ht="19.5" customHeight="1">
      <c r="A22" s="122"/>
      <c r="B22" s="123"/>
      <c r="C22" s="124" t="s">
        <v>55</v>
      </c>
      <c r="D22" s="125"/>
      <c r="E22" s="126">
        <v>9448</v>
      </c>
      <c r="F22" s="126">
        <f>SUM(F16:F21)</f>
        <v>15629</v>
      </c>
      <c r="G22" s="127">
        <f>SUM(G16:G21)</f>
        <v>1743750</v>
      </c>
    </row>
    <row r="23" spans="1:7" ht="19.5" customHeight="1">
      <c r="A23" s="114">
        <v>25</v>
      </c>
      <c r="B23" s="115" t="s">
        <v>53</v>
      </c>
      <c r="C23" s="116" t="s">
        <v>46</v>
      </c>
      <c r="D23" s="96"/>
      <c r="E23" s="97"/>
      <c r="F23" s="97">
        <v>2512</v>
      </c>
      <c r="G23" s="98">
        <v>452145</v>
      </c>
    </row>
    <row r="24" spans="1:7" ht="19.5" customHeight="1">
      <c r="A24" s="114"/>
      <c r="B24" s="117"/>
      <c r="C24" s="116" t="s">
        <v>47</v>
      </c>
      <c r="D24" s="96"/>
      <c r="E24" s="101"/>
      <c r="F24" s="101">
        <v>457</v>
      </c>
      <c r="G24" s="102">
        <v>82215</v>
      </c>
    </row>
    <row r="25" spans="1:7" ht="19.5" customHeight="1">
      <c r="A25" s="114"/>
      <c r="B25" s="117"/>
      <c r="C25" s="116" t="s">
        <v>48</v>
      </c>
      <c r="D25" s="96"/>
      <c r="E25" s="101"/>
      <c r="F25" s="101">
        <v>7775</v>
      </c>
      <c r="G25" s="102">
        <v>987565</v>
      </c>
    </row>
    <row r="26" spans="1:7" ht="19.5" customHeight="1">
      <c r="A26" s="114"/>
      <c r="B26" s="117"/>
      <c r="C26" s="116" t="s">
        <v>49</v>
      </c>
      <c r="D26" s="96"/>
      <c r="E26" s="101"/>
      <c r="F26" s="101">
        <v>1560</v>
      </c>
      <c r="G26" s="102">
        <v>199645</v>
      </c>
    </row>
    <row r="27" spans="1:7" ht="19.5" customHeight="1">
      <c r="A27" s="114"/>
      <c r="B27" s="117"/>
      <c r="C27" s="118" t="s">
        <v>50</v>
      </c>
      <c r="D27" s="119"/>
      <c r="E27" s="101"/>
      <c r="F27" s="97">
        <v>2809</v>
      </c>
      <c r="G27" s="98">
        <v>337240</v>
      </c>
    </row>
    <row r="28" spans="1:7" ht="19.5" customHeight="1">
      <c r="A28" s="114"/>
      <c r="B28" s="117"/>
      <c r="C28" s="120" t="s">
        <v>54</v>
      </c>
      <c r="D28" s="121"/>
      <c r="E28" s="97"/>
      <c r="F28" s="97">
        <v>610</v>
      </c>
      <c r="G28" s="98">
        <v>36585</v>
      </c>
    </row>
    <row r="29" spans="1:7" ht="19.5" customHeight="1">
      <c r="A29" s="122"/>
      <c r="B29" s="123"/>
      <c r="C29" s="124" t="s">
        <v>55</v>
      </c>
      <c r="D29" s="125"/>
      <c r="E29" s="126">
        <v>9492</v>
      </c>
      <c r="F29" s="126">
        <f>SUM(F23:F28)</f>
        <v>15723</v>
      </c>
      <c r="G29" s="127">
        <f>SUM(G23:G28)</f>
        <v>2095395</v>
      </c>
    </row>
    <row r="30" spans="1:7" ht="19.5" customHeight="1">
      <c r="A30" s="114">
        <v>26</v>
      </c>
      <c r="B30" s="115" t="s">
        <v>53</v>
      </c>
      <c r="C30" s="116" t="s">
        <v>46</v>
      </c>
      <c r="D30" s="96"/>
      <c r="E30" s="97"/>
      <c r="F30" s="97">
        <v>2440</v>
      </c>
      <c r="G30" s="98">
        <v>453915</v>
      </c>
    </row>
    <row r="31" spans="1:7" ht="19.5" customHeight="1">
      <c r="A31" s="114"/>
      <c r="B31" s="117"/>
      <c r="C31" s="116" t="s">
        <v>47</v>
      </c>
      <c r="D31" s="96"/>
      <c r="E31" s="101"/>
      <c r="F31" s="101">
        <v>406</v>
      </c>
      <c r="G31" s="102">
        <v>75675</v>
      </c>
    </row>
    <row r="32" spans="1:7" ht="19.5" customHeight="1">
      <c r="A32" s="114"/>
      <c r="B32" s="117"/>
      <c r="C32" s="116" t="s">
        <v>48</v>
      </c>
      <c r="D32" s="96"/>
      <c r="E32" s="101"/>
      <c r="F32" s="101">
        <v>8126</v>
      </c>
      <c r="G32" s="102">
        <v>991845</v>
      </c>
    </row>
    <row r="33" spans="1:7" ht="19.5" customHeight="1">
      <c r="A33" s="114"/>
      <c r="B33" s="117"/>
      <c r="C33" s="116" t="s">
        <v>49</v>
      </c>
      <c r="D33" s="96"/>
      <c r="E33" s="101"/>
      <c r="F33" s="101">
        <v>1499</v>
      </c>
      <c r="G33" s="102">
        <v>193295</v>
      </c>
    </row>
    <row r="34" spans="1:7" ht="19.5" customHeight="1">
      <c r="A34" s="114"/>
      <c r="B34" s="117"/>
      <c r="C34" s="118" t="s">
        <v>50</v>
      </c>
      <c r="D34" s="119"/>
      <c r="E34" s="101"/>
      <c r="F34" s="97">
        <v>2822</v>
      </c>
      <c r="G34" s="98">
        <v>341820</v>
      </c>
    </row>
    <row r="35" spans="1:7" ht="19.5" customHeight="1">
      <c r="A35" s="114"/>
      <c r="B35" s="117"/>
      <c r="C35" s="128" t="s">
        <v>54</v>
      </c>
      <c r="D35" s="129"/>
      <c r="E35" s="97"/>
      <c r="F35" s="97">
        <v>692</v>
      </c>
      <c r="G35" s="98">
        <v>39730</v>
      </c>
    </row>
    <row r="36" spans="1:7" ht="19.5" customHeight="1">
      <c r="A36" s="122"/>
      <c r="B36" s="123"/>
      <c r="C36" s="124" t="s">
        <v>55</v>
      </c>
      <c r="D36" s="125"/>
      <c r="E36" s="126">
        <v>9374</v>
      </c>
      <c r="F36" s="126">
        <v>15985</v>
      </c>
      <c r="G36" s="127">
        <v>2096280</v>
      </c>
    </row>
    <row r="37" spans="1:7" ht="19.5" customHeight="1">
      <c r="A37" s="114">
        <v>27</v>
      </c>
      <c r="B37" s="115" t="s">
        <v>53</v>
      </c>
      <c r="C37" s="116" t="s">
        <v>46</v>
      </c>
      <c r="D37" s="96"/>
      <c r="E37" s="97"/>
      <c r="F37" s="97">
        <v>2994</v>
      </c>
      <c r="G37" s="98">
        <v>438570</v>
      </c>
    </row>
    <row r="38" spans="1:7" ht="19.5" customHeight="1">
      <c r="A38" s="114"/>
      <c r="B38" s="117"/>
      <c r="C38" s="116" t="s">
        <v>47</v>
      </c>
      <c r="D38" s="96"/>
      <c r="E38" s="101"/>
      <c r="F38" s="101">
        <v>497</v>
      </c>
      <c r="G38" s="102">
        <v>69720</v>
      </c>
    </row>
    <row r="39" spans="1:7" ht="19.5" customHeight="1">
      <c r="A39" s="114"/>
      <c r="B39" s="117"/>
      <c r="C39" s="116" t="s">
        <v>48</v>
      </c>
      <c r="D39" s="96"/>
      <c r="E39" s="101"/>
      <c r="F39" s="101">
        <v>7678</v>
      </c>
      <c r="G39" s="102">
        <v>999825</v>
      </c>
    </row>
    <row r="40" spans="1:7" ht="19.5" customHeight="1">
      <c r="A40" s="114"/>
      <c r="B40" s="117"/>
      <c r="C40" s="116" t="s">
        <v>49</v>
      </c>
      <c r="D40" s="96"/>
      <c r="E40" s="101"/>
      <c r="F40" s="101">
        <v>1370</v>
      </c>
      <c r="G40" s="102">
        <v>182760</v>
      </c>
    </row>
    <row r="41" spans="1:7" ht="19.5" customHeight="1">
      <c r="A41" s="114"/>
      <c r="B41" s="117"/>
      <c r="C41" s="118" t="s">
        <v>50</v>
      </c>
      <c r="D41" s="119"/>
      <c r="E41" s="101"/>
      <c r="F41" s="97">
        <v>2834</v>
      </c>
      <c r="G41" s="98">
        <v>340550</v>
      </c>
    </row>
    <row r="42" spans="1:7" ht="19.5" customHeight="1">
      <c r="A42" s="114"/>
      <c r="B42" s="117"/>
      <c r="C42" s="128" t="s">
        <v>54</v>
      </c>
      <c r="D42" s="129"/>
      <c r="E42" s="97"/>
      <c r="F42" s="97">
        <v>682</v>
      </c>
      <c r="G42" s="98">
        <v>39730</v>
      </c>
    </row>
    <row r="43" spans="1:7" ht="19.5" customHeight="1">
      <c r="A43" s="122"/>
      <c r="B43" s="123"/>
      <c r="C43" s="124" t="s">
        <v>55</v>
      </c>
      <c r="D43" s="125"/>
      <c r="E43" s="126">
        <v>9385</v>
      </c>
      <c r="F43" s="126">
        <v>16055</v>
      </c>
      <c r="G43" s="127">
        <v>2071155</v>
      </c>
    </row>
    <row r="44" spans="1:7" ht="15.2" customHeight="1">
      <c r="A44" s="86" t="s">
        <v>56</v>
      </c>
    </row>
  </sheetData>
  <mergeCells count="52">
    <mergeCell ref="A37:A43"/>
    <mergeCell ref="B37:B43"/>
    <mergeCell ref="C37:D37"/>
    <mergeCell ref="C38:D38"/>
    <mergeCell ref="C39:D39"/>
    <mergeCell ref="C40:D40"/>
    <mergeCell ref="C41:D41"/>
    <mergeCell ref="C42:D42"/>
    <mergeCell ref="C43:D43"/>
    <mergeCell ref="A30:A36"/>
    <mergeCell ref="B30:B36"/>
    <mergeCell ref="C30:D30"/>
    <mergeCell ref="C31:D31"/>
    <mergeCell ref="C32:D32"/>
    <mergeCell ref="C33:D33"/>
    <mergeCell ref="C34:D34"/>
    <mergeCell ref="C35:D35"/>
    <mergeCell ref="C36:D36"/>
    <mergeCell ref="A23:A29"/>
    <mergeCell ref="B23:B29"/>
    <mergeCell ref="C23:D23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21:D21"/>
    <mergeCell ref="C22:D22"/>
    <mergeCell ref="A10:A22"/>
    <mergeCell ref="B10:B15"/>
    <mergeCell ref="C10:D10"/>
    <mergeCell ref="C11:D11"/>
    <mergeCell ref="C12:D12"/>
    <mergeCell ref="C13:D13"/>
    <mergeCell ref="C14:D14"/>
    <mergeCell ref="C15:D15"/>
    <mergeCell ref="B16:B22"/>
    <mergeCell ref="C16:D16"/>
    <mergeCell ref="C3:D3"/>
    <mergeCell ref="A4:A9"/>
    <mergeCell ref="B4:B9"/>
    <mergeCell ref="C4:D4"/>
    <mergeCell ref="C5:D5"/>
    <mergeCell ref="C6:D6"/>
    <mergeCell ref="C7:D7"/>
    <mergeCell ref="C8:D8"/>
    <mergeCell ref="C9:D9"/>
  </mergeCells>
  <phoneticPr fontId="3"/>
  <printOptions gridLinesSet="0"/>
  <pageMargins left="0.78740157480314965" right="0.78740157480314965" top="0.70866141732283472" bottom="0.55118110236220474" header="0" footer="0"/>
  <pageSetup paperSize="9" scale="86" firstPageNumber="135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topLeftCell="A16" zoomScaleNormal="100" zoomScaleSheetLayoutView="100" workbookViewId="0">
      <selection activeCell="E35" sqref="E35"/>
    </sheetView>
  </sheetViews>
  <sheetFormatPr defaultColWidth="10.375" defaultRowHeight="15.2" customHeight="1"/>
  <cols>
    <col min="1" max="1" width="8.75" style="2" customWidth="1"/>
    <col min="2" max="2" width="11.25" style="2" customWidth="1"/>
    <col min="3" max="3" width="10.125" style="130" customWidth="1"/>
    <col min="4" max="4" width="2.875" style="130" customWidth="1"/>
    <col min="5" max="5" width="10.125" style="130" customWidth="1"/>
    <col min="6" max="6" width="2.875" style="130" customWidth="1"/>
    <col min="7" max="7" width="10.125" style="130" customWidth="1"/>
    <col min="8" max="8" width="2.875" style="130" customWidth="1"/>
    <col min="9" max="9" width="10.125" style="130" customWidth="1"/>
    <col min="10" max="10" width="2.875" style="130" customWidth="1"/>
    <col min="11" max="11" width="10.125" style="130" customWidth="1"/>
    <col min="12" max="12" width="2.875" style="130" customWidth="1"/>
    <col min="13" max="13" width="4.5" style="2" customWidth="1"/>
    <col min="14" max="256" width="10.375" style="2"/>
    <col min="257" max="257" width="8.75" style="2" customWidth="1"/>
    <col min="258" max="258" width="11.25" style="2" customWidth="1"/>
    <col min="259" max="259" width="10.125" style="2" customWidth="1"/>
    <col min="260" max="260" width="2.875" style="2" customWidth="1"/>
    <col min="261" max="261" width="10.125" style="2" customWidth="1"/>
    <col min="262" max="262" width="2.875" style="2" customWidth="1"/>
    <col min="263" max="263" width="10.125" style="2" customWidth="1"/>
    <col min="264" max="264" width="2.875" style="2" customWidth="1"/>
    <col min="265" max="265" width="10.125" style="2" customWidth="1"/>
    <col min="266" max="266" width="2.875" style="2" customWidth="1"/>
    <col min="267" max="267" width="10.125" style="2" customWidth="1"/>
    <col min="268" max="268" width="2.875" style="2" customWidth="1"/>
    <col min="269" max="269" width="4.5" style="2" customWidth="1"/>
    <col min="270" max="512" width="10.375" style="2"/>
    <col min="513" max="513" width="8.75" style="2" customWidth="1"/>
    <col min="514" max="514" width="11.25" style="2" customWidth="1"/>
    <col min="515" max="515" width="10.125" style="2" customWidth="1"/>
    <col min="516" max="516" width="2.875" style="2" customWidth="1"/>
    <col min="517" max="517" width="10.125" style="2" customWidth="1"/>
    <col min="518" max="518" width="2.875" style="2" customWidth="1"/>
    <col min="519" max="519" width="10.125" style="2" customWidth="1"/>
    <col min="520" max="520" width="2.875" style="2" customWidth="1"/>
    <col min="521" max="521" width="10.125" style="2" customWidth="1"/>
    <col min="522" max="522" width="2.875" style="2" customWidth="1"/>
    <col min="523" max="523" width="10.125" style="2" customWidth="1"/>
    <col min="524" max="524" width="2.875" style="2" customWidth="1"/>
    <col min="525" max="525" width="4.5" style="2" customWidth="1"/>
    <col min="526" max="768" width="10.375" style="2"/>
    <col min="769" max="769" width="8.75" style="2" customWidth="1"/>
    <col min="770" max="770" width="11.25" style="2" customWidth="1"/>
    <col min="771" max="771" width="10.125" style="2" customWidth="1"/>
    <col min="772" max="772" width="2.875" style="2" customWidth="1"/>
    <col min="773" max="773" width="10.125" style="2" customWidth="1"/>
    <col min="774" max="774" width="2.875" style="2" customWidth="1"/>
    <col min="775" max="775" width="10.125" style="2" customWidth="1"/>
    <col min="776" max="776" width="2.875" style="2" customWidth="1"/>
    <col min="777" max="777" width="10.125" style="2" customWidth="1"/>
    <col min="778" max="778" width="2.875" style="2" customWidth="1"/>
    <col min="779" max="779" width="10.125" style="2" customWidth="1"/>
    <col min="780" max="780" width="2.875" style="2" customWidth="1"/>
    <col min="781" max="781" width="4.5" style="2" customWidth="1"/>
    <col min="782" max="1024" width="10.375" style="2"/>
    <col min="1025" max="1025" width="8.75" style="2" customWidth="1"/>
    <col min="1026" max="1026" width="11.25" style="2" customWidth="1"/>
    <col min="1027" max="1027" width="10.125" style="2" customWidth="1"/>
    <col min="1028" max="1028" width="2.875" style="2" customWidth="1"/>
    <col min="1029" max="1029" width="10.125" style="2" customWidth="1"/>
    <col min="1030" max="1030" width="2.875" style="2" customWidth="1"/>
    <col min="1031" max="1031" width="10.125" style="2" customWidth="1"/>
    <col min="1032" max="1032" width="2.875" style="2" customWidth="1"/>
    <col min="1033" max="1033" width="10.125" style="2" customWidth="1"/>
    <col min="1034" max="1034" width="2.875" style="2" customWidth="1"/>
    <col min="1035" max="1035" width="10.125" style="2" customWidth="1"/>
    <col min="1036" max="1036" width="2.875" style="2" customWidth="1"/>
    <col min="1037" max="1037" width="4.5" style="2" customWidth="1"/>
    <col min="1038" max="1280" width="10.375" style="2"/>
    <col min="1281" max="1281" width="8.75" style="2" customWidth="1"/>
    <col min="1282" max="1282" width="11.25" style="2" customWidth="1"/>
    <col min="1283" max="1283" width="10.125" style="2" customWidth="1"/>
    <col min="1284" max="1284" width="2.875" style="2" customWidth="1"/>
    <col min="1285" max="1285" width="10.125" style="2" customWidth="1"/>
    <col min="1286" max="1286" width="2.875" style="2" customWidth="1"/>
    <col min="1287" max="1287" width="10.125" style="2" customWidth="1"/>
    <col min="1288" max="1288" width="2.875" style="2" customWidth="1"/>
    <col min="1289" max="1289" width="10.125" style="2" customWidth="1"/>
    <col min="1290" max="1290" width="2.875" style="2" customWidth="1"/>
    <col min="1291" max="1291" width="10.125" style="2" customWidth="1"/>
    <col min="1292" max="1292" width="2.875" style="2" customWidth="1"/>
    <col min="1293" max="1293" width="4.5" style="2" customWidth="1"/>
    <col min="1294" max="1536" width="10.375" style="2"/>
    <col min="1537" max="1537" width="8.75" style="2" customWidth="1"/>
    <col min="1538" max="1538" width="11.25" style="2" customWidth="1"/>
    <col min="1539" max="1539" width="10.125" style="2" customWidth="1"/>
    <col min="1540" max="1540" width="2.875" style="2" customWidth="1"/>
    <col min="1541" max="1541" width="10.125" style="2" customWidth="1"/>
    <col min="1542" max="1542" width="2.875" style="2" customWidth="1"/>
    <col min="1543" max="1543" width="10.125" style="2" customWidth="1"/>
    <col min="1544" max="1544" width="2.875" style="2" customWidth="1"/>
    <col min="1545" max="1545" width="10.125" style="2" customWidth="1"/>
    <col min="1546" max="1546" width="2.875" style="2" customWidth="1"/>
    <col min="1547" max="1547" width="10.125" style="2" customWidth="1"/>
    <col min="1548" max="1548" width="2.875" style="2" customWidth="1"/>
    <col min="1549" max="1549" width="4.5" style="2" customWidth="1"/>
    <col min="1550" max="1792" width="10.375" style="2"/>
    <col min="1793" max="1793" width="8.75" style="2" customWidth="1"/>
    <col min="1794" max="1794" width="11.25" style="2" customWidth="1"/>
    <col min="1795" max="1795" width="10.125" style="2" customWidth="1"/>
    <col min="1796" max="1796" width="2.875" style="2" customWidth="1"/>
    <col min="1797" max="1797" width="10.125" style="2" customWidth="1"/>
    <col min="1798" max="1798" width="2.875" style="2" customWidth="1"/>
    <col min="1799" max="1799" width="10.125" style="2" customWidth="1"/>
    <col min="1800" max="1800" width="2.875" style="2" customWidth="1"/>
    <col min="1801" max="1801" width="10.125" style="2" customWidth="1"/>
    <col min="1802" max="1802" width="2.875" style="2" customWidth="1"/>
    <col min="1803" max="1803" width="10.125" style="2" customWidth="1"/>
    <col min="1804" max="1804" width="2.875" style="2" customWidth="1"/>
    <col min="1805" max="1805" width="4.5" style="2" customWidth="1"/>
    <col min="1806" max="2048" width="10.375" style="2"/>
    <col min="2049" max="2049" width="8.75" style="2" customWidth="1"/>
    <col min="2050" max="2050" width="11.25" style="2" customWidth="1"/>
    <col min="2051" max="2051" width="10.125" style="2" customWidth="1"/>
    <col min="2052" max="2052" width="2.875" style="2" customWidth="1"/>
    <col min="2053" max="2053" width="10.125" style="2" customWidth="1"/>
    <col min="2054" max="2054" width="2.875" style="2" customWidth="1"/>
    <col min="2055" max="2055" width="10.125" style="2" customWidth="1"/>
    <col min="2056" max="2056" width="2.875" style="2" customWidth="1"/>
    <col min="2057" max="2057" width="10.125" style="2" customWidth="1"/>
    <col min="2058" max="2058" width="2.875" style="2" customWidth="1"/>
    <col min="2059" max="2059" width="10.125" style="2" customWidth="1"/>
    <col min="2060" max="2060" width="2.875" style="2" customWidth="1"/>
    <col min="2061" max="2061" width="4.5" style="2" customWidth="1"/>
    <col min="2062" max="2304" width="10.375" style="2"/>
    <col min="2305" max="2305" width="8.75" style="2" customWidth="1"/>
    <col min="2306" max="2306" width="11.25" style="2" customWidth="1"/>
    <col min="2307" max="2307" width="10.125" style="2" customWidth="1"/>
    <col min="2308" max="2308" width="2.875" style="2" customWidth="1"/>
    <col min="2309" max="2309" width="10.125" style="2" customWidth="1"/>
    <col min="2310" max="2310" width="2.875" style="2" customWidth="1"/>
    <col min="2311" max="2311" width="10.125" style="2" customWidth="1"/>
    <col min="2312" max="2312" width="2.875" style="2" customWidth="1"/>
    <col min="2313" max="2313" width="10.125" style="2" customWidth="1"/>
    <col min="2314" max="2314" width="2.875" style="2" customWidth="1"/>
    <col min="2315" max="2315" width="10.125" style="2" customWidth="1"/>
    <col min="2316" max="2316" width="2.875" style="2" customWidth="1"/>
    <col min="2317" max="2317" width="4.5" style="2" customWidth="1"/>
    <col min="2318" max="2560" width="10.375" style="2"/>
    <col min="2561" max="2561" width="8.75" style="2" customWidth="1"/>
    <col min="2562" max="2562" width="11.25" style="2" customWidth="1"/>
    <col min="2563" max="2563" width="10.125" style="2" customWidth="1"/>
    <col min="2564" max="2564" width="2.875" style="2" customWidth="1"/>
    <col min="2565" max="2565" width="10.125" style="2" customWidth="1"/>
    <col min="2566" max="2566" width="2.875" style="2" customWidth="1"/>
    <col min="2567" max="2567" width="10.125" style="2" customWidth="1"/>
    <col min="2568" max="2568" width="2.875" style="2" customWidth="1"/>
    <col min="2569" max="2569" width="10.125" style="2" customWidth="1"/>
    <col min="2570" max="2570" width="2.875" style="2" customWidth="1"/>
    <col min="2571" max="2571" width="10.125" style="2" customWidth="1"/>
    <col min="2572" max="2572" width="2.875" style="2" customWidth="1"/>
    <col min="2573" max="2573" width="4.5" style="2" customWidth="1"/>
    <col min="2574" max="2816" width="10.375" style="2"/>
    <col min="2817" max="2817" width="8.75" style="2" customWidth="1"/>
    <col min="2818" max="2818" width="11.25" style="2" customWidth="1"/>
    <col min="2819" max="2819" width="10.125" style="2" customWidth="1"/>
    <col min="2820" max="2820" width="2.875" style="2" customWidth="1"/>
    <col min="2821" max="2821" width="10.125" style="2" customWidth="1"/>
    <col min="2822" max="2822" width="2.875" style="2" customWidth="1"/>
    <col min="2823" max="2823" width="10.125" style="2" customWidth="1"/>
    <col min="2824" max="2824" width="2.875" style="2" customWidth="1"/>
    <col min="2825" max="2825" width="10.125" style="2" customWidth="1"/>
    <col min="2826" max="2826" width="2.875" style="2" customWidth="1"/>
    <col min="2827" max="2827" width="10.125" style="2" customWidth="1"/>
    <col min="2828" max="2828" width="2.875" style="2" customWidth="1"/>
    <col min="2829" max="2829" width="4.5" style="2" customWidth="1"/>
    <col min="2830" max="3072" width="10.375" style="2"/>
    <col min="3073" max="3073" width="8.75" style="2" customWidth="1"/>
    <col min="3074" max="3074" width="11.25" style="2" customWidth="1"/>
    <col min="3075" max="3075" width="10.125" style="2" customWidth="1"/>
    <col min="3076" max="3076" width="2.875" style="2" customWidth="1"/>
    <col min="3077" max="3077" width="10.125" style="2" customWidth="1"/>
    <col min="3078" max="3078" width="2.875" style="2" customWidth="1"/>
    <col min="3079" max="3079" width="10.125" style="2" customWidth="1"/>
    <col min="3080" max="3080" width="2.875" style="2" customWidth="1"/>
    <col min="3081" max="3081" width="10.125" style="2" customWidth="1"/>
    <col min="3082" max="3082" width="2.875" style="2" customWidth="1"/>
    <col min="3083" max="3083" width="10.125" style="2" customWidth="1"/>
    <col min="3084" max="3084" width="2.875" style="2" customWidth="1"/>
    <col min="3085" max="3085" width="4.5" style="2" customWidth="1"/>
    <col min="3086" max="3328" width="10.375" style="2"/>
    <col min="3329" max="3329" width="8.75" style="2" customWidth="1"/>
    <col min="3330" max="3330" width="11.25" style="2" customWidth="1"/>
    <col min="3331" max="3331" width="10.125" style="2" customWidth="1"/>
    <col min="3332" max="3332" width="2.875" style="2" customWidth="1"/>
    <col min="3333" max="3333" width="10.125" style="2" customWidth="1"/>
    <col min="3334" max="3334" width="2.875" style="2" customWidth="1"/>
    <col min="3335" max="3335" width="10.125" style="2" customWidth="1"/>
    <col min="3336" max="3336" width="2.875" style="2" customWidth="1"/>
    <col min="3337" max="3337" width="10.125" style="2" customWidth="1"/>
    <col min="3338" max="3338" width="2.875" style="2" customWidth="1"/>
    <col min="3339" max="3339" width="10.125" style="2" customWidth="1"/>
    <col min="3340" max="3340" width="2.875" style="2" customWidth="1"/>
    <col min="3341" max="3341" width="4.5" style="2" customWidth="1"/>
    <col min="3342" max="3584" width="10.375" style="2"/>
    <col min="3585" max="3585" width="8.75" style="2" customWidth="1"/>
    <col min="3586" max="3586" width="11.25" style="2" customWidth="1"/>
    <col min="3587" max="3587" width="10.125" style="2" customWidth="1"/>
    <col min="3588" max="3588" width="2.875" style="2" customWidth="1"/>
    <col min="3589" max="3589" width="10.125" style="2" customWidth="1"/>
    <col min="3590" max="3590" width="2.875" style="2" customWidth="1"/>
    <col min="3591" max="3591" width="10.125" style="2" customWidth="1"/>
    <col min="3592" max="3592" width="2.875" style="2" customWidth="1"/>
    <col min="3593" max="3593" width="10.125" style="2" customWidth="1"/>
    <col min="3594" max="3594" width="2.875" style="2" customWidth="1"/>
    <col min="3595" max="3595" width="10.125" style="2" customWidth="1"/>
    <col min="3596" max="3596" width="2.875" style="2" customWidth="1"/>
    <col min="3597" max="3597" width="4.5" style="2" customWidth="1"/>
    <col min="3598" max="3840" width="10.375" style="2"/>
    <col min="3841" max="3841" width="8.75" style="2" customWidth="1"/>
    <col min="3842" max="3842" width="11.25" style="2" customWidth="1"/>
    <col min="3843" max="3843" width="10.125" style="2" customWidth="1"/>
    <col min="3844" max="3844" width="2.875" style="2" customWidth="1"/>
    <col min="3845" max="3845" width="10.125" style="2" customWidth="1"/>
    <col min="3846" max="3846" width="2.875" style="2" customWidth="1"/>
    <col min="3847" max="3847" width="10.125" style="2" customWidth="1"/>
    <col min="3848" max="3848" width="2.875" style="2" customWidth="1"/>
    <col min="3849" max="3849" width="10.125" style="2" customWidth="1"/>
    <col min="3850" max="3850" width="2.875" style="2" customWidth="1"/>
    <col min="3851" max="3851" width="10.125" style="2" customWidth="1"/>
    <col min="3852" max="3852" width="2.875" style="2" customWidth="1"/>
    <col min="3853" max="3853" width="4.5" style="2" customWidth="1"/>
    <col min="3854" max="4096" width="10.375" style="2"/>
    <col min="4097" max="4097" width="8.75" style="2" customWidth="1"/>
    <col min="4098" max="4098" width="11.25" style="2" customWidth="1"/>
    <col min="4099" max="4099" width="10.125" style="2" customWidth="1"/>
    <col min="4100" max="4100" width="2.875" style="2" customWidth="1"/>
    <col min="4101" max="4101" width="10.125" style="2" customWidth="1"/>
    <col min="4102" max="4102" width="2.875" style="2" customWidth="1"/>
    <col min="4103" max="4103" width="10.125" style="2" customWidth="1"/>
    <col min="4104" max="4104" width="2.875" style="2" customWidth="1"/>
    <col min="4105" max="4105" width="10.125" style="2" customWidth="1"/>
    <col min="4106" max="4106" width="2.875" style="2" customWidth="1"/>
    <col min="4107" max="4107" width="10.125" style="2" customWidth="1"/>
    <col min="4108" max="4108" width="2.875" style="2" customWidth="1"/>
    <col min="4109" max="4109" width="4.5" style="2" customWidth="1"/>
    <col min="4110" max="4352" width="10.375" style="2"/>
    <col min="4353" max="4353" width="8.75" style="2" customWidth="1"/>
    <col min="4354" max="4354" width="11.25" style="2" customWidth="1"/>
    <col min="4355" max="4355" width="10.125" style="2" customWidth="1"/>
    <col min="4356" max="4356" width="2.875" style="2" customWidth="1"/>
    <col min="4357" max="4357" width="10.125" style="2" customWidth="1"/>
    <col min="4358" max="4358" width="2.875" style="2" customWidth="1"/>
    <col min="4359" max="4359" width="10.125" style="2" customWidth="1"/>
    <col min="4360" max="4360" width="2.875" style="2" customWidth="1"/>
    <col min="4361" max="4361" width="10.125" style="2" customWidth="1"/>
    <col min="4362" max="4362" width="2.875" style="2" customWidth="1"/>
    <col min="4363" max="4363" width="10.125" style="2" customWidth="1"/>
    <col min="4364" max="4364" width="2.875" style="2" customWidth="1"/>
    <col min="4365" max="4365" width="4.5" style="2" customWidth="1"/>
    <col min="4366" max="4608" width="10.375" style="2"/>
    <col min="4609" max="4609" width="8.75" style="2" customWidth="1"/>
    <col min="4610" max="4610" width="11.25" style="2" customWidth="1"/>
    <col min="4611" max="4611" width="10.125" style="2" customWidth="1"/>
    <col min="4612" max="4612" width="2.875" style="2" customWidth="1"/>
    <col min="4613" max="4613" width="10.125" style="2" customWidth="1"/>
    <col min="4614" max="4614" width="2.875" style="2" customWidth="1"/>
    <col min="4615" max="4615" width="10.125" style="2" customWidth="1"/>
    <col min="4616" max="4616" width="2.875" style="2" customWidth="1"/>
    <col min="4617" max="4617" width="10.125" style="2" customWidth="1"/>
    <col min="4618" max="4618" width="2.875" style="2" customWidth="1"/>
    <col min="4619" max="4619" width="10.125" style="2" customWidth="1"/>
    <col min="4620" max="4620" width="2.875" style="2" customWidth="1"/>
    <col min="4621" max="4621" width="4.5" style="2" customWidth="1"/>
    <col min="4622" max="4864" width="10.375" style="2"/>
    <col min="4865" max="4865" width="8.75" style="2" customWidth="1"/>
    <col min="4866" max="4866" width="11.25" style="2" customWidth="1"/>
    <col min="4867" max="4867" width="10.125" style="2" customWidth="1"/>
    <col min="4868" max="4868" width="2.875" style="2" customWidth="1"/>
    <col min="4869" max="4869" width="10.125" style="2" customWidth="1"/>
    <col min="4870" max="4870" width="2.875" style="2" customWidth="1"/>
    <col min="4871" max="4871" width="10.125" style="2" customWidth="1"/>
    <col min="4872" max="4872" width="2.875" style="2" customWidth="1"/>
    <col min="4873" max="4873" width="10.125" style="2" customWidth="1"/>
    <col min="4874" max="4874" width="2.875" style="2" customWidth="1"/>
    <col min="4875" max="4875" width="10.125" style="2" customWidth="1"/>
    <col min="4876" max="4876" width="2.875" style="2" customWidth="1"/>
    <col min="4877" max="4877" width="4.5" style="2" customWidth="1"/>
    <col min="4878" max="5120" width="10.375" style="2"/>
    <col min="5121" max="5121" width="8.75" style="2" customWidth="1"/>
    <col min="5122" max="5122" width="11.25" style="2" customWidth="1"/>
    <col min="5123" max="5123" width="10.125" style="2" customWidth="1"/>
    <col min="5124" max="5124" width="2.875" style="2" customWidth="1"/>
    <col min="5125" max="5125" width="10.125" style="2" customWidth="1"/>
    <col min="5126" max="5126" width="2.875" style="2" customWidth="1"/>
    <col min="5127" max="5127" width="10.125" style="2" customWidth="1"/>
    <col min="5128" max="5128" width="2.875" style="2" customWidth="1"/>
    <col min="5129" max="5129" width="10.125" style="2" customWidth="1"/>
    <col min="5130" max="5130" width="2.875" style="2" customWidth="1"/>
    <col min="5131" max="5131" width="10.125" style="2" customWidth="1"/>
    <col min="5132" max="5132" width="2.875" style="2" customWidth="1"/>
    <col min="5133" max="5133" width="4.5" style="2" customWidth="1"/>
    <col min="5134" max="5376" width="10.375" style="2"/>
    <col min="5377" max="5377" width="8.75" style="2" customWidth="1"/>
    <col min="5378" max="5378" width="11.25" style="2" customWidth="1"/>
    <col min="5379" max="5379" width="10.125" style="2" customWidth="1"/>
    <col min="5380" max="5380" width="2.875" style="2" customWidth="1"/>
    <col min="5381" max="5381" width="10.125" style="2" customWidth="1"/>
    <col min="5382" max="5382" width="2.875" style="2" customWidth="1"/>
    <col min="5383" max="5383" width="10.125" style="2" customWidth="1"/>
    <col min="5384" max="5384" width="2.875" style="2" customWidth="1"/>
    <col min="5385" max="5385" width="10.125" style="2" customWidth="1"/>
    <col min="5386" max="5386" width="2.875" style="2" customWidth="1"/>
    <col min="5387" max="5387" width="10.125" style="2" customWidth="1"/>
    <col min="5388" max="5388" width="2.875" style="2" customWidth="1"/>
    <col min="5389" max="5389" width="4.5" style="2" customWidth="1"/>
    <col min="5390" max="5632" width="10.375" style="2"/>
    <col min="5633" max="5633" width="8.75" style="2" customWidth="1"/>
    <col min="5634" max="5634" width="11.25" style="2" customWidth="1"/>
    <col min="5635" max="5635" width="10.125" style="2" customWidth="1"/>
    <col min="5636" max="5636" width="2.875" style="2" customWidth="1"/>
    <col min="5637" max="5637" width="10.125" style="2" customWidth="1"/>
    <col min="5638" max="5638" width="2.875" style="2" customWidth="1"/>
    <col min="5639" max="5639" width="10.125" style="2" customWidth="1"/>
    <col min="5640" max="5640" width="2.875" style="2" customWidth="1"/>
    <col min="5641" max="5641" width="10.125" style="2" customWidth="1"/>
    <col min="5642" max="5642" width="2.875" style="2" customWidth="1"/>
    <col min="5643" max="5643" width="10.125" style="2" customWidth="1"/>
    <col min="5644" max="5644" width="2.875" style="2" customWidth="1"/>
    <col min="5645" max="5645" width="4.5" style="2" customWidth="1"/>
    <col min="5646" max="5888" width="10.375" style="2"/>
    <col min="5889" max="5889" width="8.75" style="2" customWidth="1"/>
    <col min="5890" max="5890" width="11.25" style="2" customWidth="1"/>
    <col min="5891" max="5891" width="10.125" style="2" customWidth="1"/>
    <col min="5892" max="5892" width="2.875" style="2" customWidth="1"/>
    <col min="5893" max="5893" width="10.125" style="2" customWidth="1"/>
    <col min="5894" max="5894" width="2.875" style="2" customWidth="1"/>
    <col min="5895" max="5895" width="10.125" style="2" customWidth="1"/>
    <col min="5896" max="5896" width="2.875" style="2" customWidth="1"/>
    <col min="5897" max="5897" width="10.125" style="2" customWidth="1"/>
    <col min="5898" max="5898" width="2.875" style="2" customWidth="1"/>
    <col min="5899" max="5899" width="10.125" style="2" customWidth="1"/>
    <col min="5900" max="5900" width="2.875" style="2" customWidth="1"/>
    <col min="5901" max="5901" width="4.5" style="2" customWidth="1"/>
    <col min="5902" max="6144" width="10.375" style="2"/>
    <col min="6145" max="6145" width="8.75" style="2" customWidth="1"/>
    <col min="6146" max="6146" width="11.25" style="2" customWidth="1"/>
    <col min="6147" max="6147" width="10.125" style="2" customWidth="1"/>
    <col min="6148" max="6148" width="2.875" style="2" customWidth="1"/>
    <col min="6149" max="6149" width="10.125" style="2" customWidth="1"/>
    <col min="6150" max="6150" width="2.875" style="2" customWidth="1"/>
    <col min="6151" max="6151" width="10.125" style="2" customWidth="1"/>
    <col min="6152" max="6152" width="2.875" style="2" customWidth="1"/>
    <col min="6153" max="6153" width="10.125" style="2" customWidth="1"/>
    <col min="6154" max="6154" width="2.875" style="2" customWidth="1"/>
    <col min="6155" max="6155" width="10.125" style="2" customWidth="1"/>
    <col min="6156" max="6156" width="2.875" style="2" customWidth="1"/>
    <col min="6157" max="6157" width="4.5" style="2" customWidth="1"/>
    <col min="6158" max="6400" width="10.375" style="2"/>
    <col min="6401" max="6401" width="8.75" style="2" customWidth="1"/>
    <col min="6402" max="6402" width="11.25" style="2" customWidth="1"/>
    <col min="6403" max="6403" width="10.125" style="2" customWidth="1"/>
    <col min="6404" max="6404" width="2.875" style="2" customWidth="1"/>
    <col min="6405" max="6405" width="10.125" style="2" customWidth="1"/>
    <col min="6406" max="6406" width="2.875" style="2" customWidth="1"/>
    <col min="6407" max="6407" width="10.125" style="2" customWidth="1"/>
    <col min="6408" max="6408" width="2.875" style="2" customWidth="1"/>
    <col min="6409" max="6409" width="10.125" style="2" customWidth="1"/>
    <col min="6410" max="6410" width="2.875" style="2" customWidth="1"/>
    <col min="6411" max="6411" width="10.125" style="2" customWidth="1"/>
    <col min="6412" max="6412" width="2.875" style="2" customWidth="1"/>
    <col min="6413" max="6413" width="4.5" style="2" customWidth="1"/>
    <col min="6414" max="6656" width="10.375" style="2"/>
    <col min="6657" max="6657" width="8.75" style="2" customWidth="1"/>
    <col min="6658" max="6658" width="11.25" style="2" customWidth="1"/>
    <col min="6659" max="6659" width="10.125" style="2" customWidth="1"/>
    <col min="6660" max="6660" width="2.875" style="2" customWidth="1"/>
    <col min="6661" max="6661" width="10.125" style="2" customWidth="1"/>
    <col min="6662" max="6662" width="2.875" style="2" customWidth="1"/>
    <col min="6663" max="6663" width="10.125" style="2" customWidth="1"/>
    <col min="6664" max="6664" width="2.875" style="2" customWidth="1"/>
    <col min="6665" max="6665" width="10.125" style="2" customWidth="1"/>
    <col min="6666" max="6666" width="2.875" style="2" customWidth="1"/>
    <col min="6667" max="6667" width="10.125" style="2" customWidth="1"/>
    <col min="6668" max="6668" width="2.875" style="2" customWidth="1"/>
    <col min="6669" max="6669" width="4.5" style="2" customWidth="1"/>
    <col min="6670" max="6912" width="10.375" style="2"/>
    <col min="6913" max="6913" width="8.75" style="2" customWidth="1"/>
    <col min="6914" max="6914" width="11.25" style="2" customWidth="1"/>
    <col min="6915" max="6915" width="10.125" style="2" customWidth="1"/>
    <col min="6916" max="6916" width="2.875" style="2" customWidth="1"/>
    <col min="6917" max="6917" width="10.125" style="2" customWidth="1"/>
    <col min="6918" max="6918" width="2.875" style="2" customWidth="1"/>
    <col min="6919" max="6919" width="10.125" style="2" customWidth="1"/>
    <col min="6920" max="6920" width="2.875" style="2" customWidth="1"/>
    <col min="6921" max="6921" width="10.125" style="2" customWidth="1"/>
    <col min="6922" max="6922" width="2.875" style="2" customWidth="1"/>
    <col min="6923" max="6923" width="10.125" style="2" customWidth="1"/>
    <col min="6924" max="6924" width="2.875" style="2" customWidth="1"/>
    <col min="6925" max="6925" width="4.5" style="2" customWidth="1"/>
    <col min="6926" max="7168" width="10.375" style="2"/>
    <col min="7169" max="7169" width="8.75" style="2" customWidth="1"/>
    <col min="7170" max="7170" width="11.25" style="2" customWidth="1"/>
    <col min="7171" max="7171" width="10.125" style="2" customWidth="1"/>
    <col min="7172" max="7172" width="2.875" style="2" customWidth="1"/>
    <col min="7173" max="7173" width="10.125" style="2" customWidth="1"/>
    <col min="7174" max="7174" width="2.875" style="2" customWidth="1"/>
    <col min="7175" max="7175" width="10.125" style="2" customWidth="1"/>
    <col min="7176" max="7176" width="2.875" style="2" customWidth="1"/>
    <col min="7177" max="7177" width="10.125" style="2" customWidth="1"/>
    <col min="7178" max="7178" width="2.875" style="2" customWidth="1"/>
    <col min="7179" max="7179" width="10.125" style="2" customWidth="1"/>
    <col min="7180" max="7180" width="2.875" style="2" customWidth="1"/>
    <col min="7181" max="7181" width="4.5" style="2" customWidth="1"/>
    <col min="7182" max="7424" width="10.375" style="2"/>
    <col min="7425" max="7425" width="8.75" style="2" customWidth="1"/>
    <col min="7426" max="7426" width="11.25" style="2" customWidth="1"/>
    <col min="7427" max="7427" width="10.125" style="2" customWidth="1"/>
    <col min="7428" max="7428" width="2.875" style="2" customWidth="1"/>
    <col min="7429" max="7429" width="10.125" style="2" customWidth="1"/>
    <col min="7430" max="7430" width="2.875" style="2" customWidth="1"/>
    <col min="7431" max="7431" width="10.125" style="2" customWidth="1"/>
    <col min="7432" max="7432" width="2.875" style="2" customWidth="1"/>
    <col min="7433" max="7433" width="10.125" style="2" customWidth="1"/>
    <col min="7434" max="7434" width="2.875" style="2" customWidth="1"/>
    <col min="7435" max="7435" width="10.125" style="2" customWidth="1"/>
    <col min="7436" max="7436" width="2.875" style="2" customWidth="1"/>
    <col min="7437" max="7437" width="4.5" style="2" customWidth="1"/>
    <col min="7438" max="7680" width="10.375" style="2"/>
    <col min="7681" max="7681" width="8.75" style="2" customWidth="1"/>
    <col min="7682" max="7682" width="11.25" style="2" customWidth="1"/>
    <col min="7683" max="7683" width="10.125" style="2" customWidth="1"/>
    <col min="7684" max="7684" width="2.875" style="2" customWidth="1"/>
    <col min="7685" max="7685" width="10.125" style="2" customWidth="1"/>
    <col min="7686" max="7686" width="2.875" style="2" customWidth="1"/>
    <col min="7687" max="7687" width="10.125" style="2" customWidth="1"/>
    <col min="7688" max="7688" width="2.875" style="2" customWidth="1"/>
    <col min="7689" max="7689" width="10.125" style="2" customWidth="1"/>
    <col min="7690" max="7690" width="2.875" style="2" customWidth="1"/>
    <col min="7691" max="7691" width="10.125" style="2" customWidth="1"/>
    <col min="7692" max="7692" width="2.875" style="2" customWidth="1"/>
    <col min="7693" max="7693" width="4.5" style="2" customWidth="1"/>
    <col min="7694" max="7936" width="10.375" style="2"/>
    <col min="7937" max="7937" width="8.75" style="2" customWidth="1"/>
    <col min="7938" max="7938" width="11.25" style="2" customWidth="1"/>
    <col min="7939" max="7939" width="10.125" style="2" customWidth="1"/>
    <col min="7940" max="7940" width="2.875" style="2" customWidth="1"/>
    <col min="7941" max="7941" width="10.125" style="2" customWidth="1"/>
    <col min="7942" max="7942" width="2.875" style="2" customWidth="1"/>
    <col min="7943" max="7943" width="10.125" style="2" customWidth="1"/>
    <col min="7944" max="7944" width="2.875" style="2" customWidth="1"/>
    <col min="7945" max="7945" width="10.125" style="2" customWidth="1"/>
    <col min="7946" max="7946" width="2.875" style="2" customWidth="1"/>
    <col min="7947" max="7947" width="10.125" style="2" customWidth="1"/>
    <col min="7948" max="7948" width="2.875" style="2" customWidth="1"/>
    <col min="7949" max="7949" width="4.5" style="2" customWidth="1"/>
    <col min="7950" max="8192" width="10.375" style="2"/>
    <col min="8193" max="8193" width="8.75" style="2" customWidth="1"/>
    <col min="8194" max="8194" width="11.25" style="2" customWidth="1"/>
    <col min="8195" max="8195" width="10.125" style="2" customWidth="1"/>
    <col min="8196" max="8196" width="2.875" style="2" customWidth="1"/>
    <col min="8197" max="8197" width="10.125" style="2" customWidth="1"/>
    <col min="8198" max="8198" width="2.875" style="2" customWidth="1"/>
    <col min="8199" max="8199" width="10.125" style="2" customWidth="1"/>
    <col min="8200" max="8200" width="2.875" style="2" customWidth="1"/>
    <col min="8201" max="8201" width="10.125" style="2" customWidth="1"/>
    <col min="8202" max="8202" width="2.875" style="2" customWidth="1"/>
    <col min="8203" max="8203" width="10.125" style="2" customWidth="1"/>
    <col min="8204" max="8204" width="2.875" style="2" customWidth="1"/>
    <col min="8205" max="8205" width="4.5" style="2" customWidth="1"/>
    <col min="8206" max="8448" width="10.375" style="2"/>
    <col min="8449" max="8449" width="8.75" style="2" customWidth="1"/>
    <col min="8450" max="8450" width="11.25" style="2" customWidth="1"/>
    <col min="8451" max="8451" width="10.125" style="2" customWidth="1"/>
    <col min="8452" max="8452" width="2.875" style="2" customWidth="1"/>
    <col min="8453" max="8453" width="10.125" style="2" customWidth="1"/>
    <col min="8454" max="8454" width="2.875" style="2" customWidth="1"/>
    <col min="8455" max="8455" width="10.125" style="2" customWidth="1"/>
    <col min="8456" max="8456" width="2.875" style="2" customWidth="1"/>
    <col min="8457" max="8457" width="10.125" style="2" customWidth="1"/>
    <col min="8458" max="8458" width="2.875" style="2" customWidth="1"/>
    <col min="8459" max="8459" width="10.125" style="2" customWidth="1"/>
    <col min="8460" max="8460" width="2.875" style="2" customWidth="1"/>
    <col min="8461" max="8461" width="4.5" style="2" customWidth="1"/>
    <col min="8462" max="8704" width="10.375" style="2"/>
    <col min="8705" max="8705" width="8.75" style="2" customWidth="1"/>
    <col min="8706" max="8706" width="11.25" style="2" customWidth="1"/>
    <col min="8707" max="8707" width="10.125" style="2" customWidth="1"/>
    <col min="8708" max="8708" width="2.875" style="2" customWidth="1"/>
    <col min="8709" max="8709" width="10.125" style="2" customWidth="1"/>
    <col min="8710" max="8710" width="2.875" style="2" customWidth="1"/>
    <col min="8711" max="8711" width="10.125" style="2" customWidth="1"/>
    <col min="8712" max="8712" width="2.875" style="2" customWidth="1"/>
    <col min="8713" max="8713" width="10.125" style="2" customWidth="1"/>
    <col min="8714" max="8714" width="2.875" style="2" customWidth="1"/>
    <col min="8715" max="8715" width="10.125" style="2" customWidth="1"/>
    <col min="8716" max="8716" width="2.875" style="2" customWidth="1"/>
    <col min="8717" max="8717" width="4.5" style="2" customWidth="1"/>
    <col min="8718" max="8960" width="10.375" style="2"/>
    <col min="8961" max="8961" width="8.75" style="2" customWidth="1"/>
    <col min="8962" max="8962" width="11.25" style="2" customWidth="1"/>
    <col min="8963" max="8963" width="10.125" style="2" customWidth="1"/>
    <col min="8964" max="8964" width="2.875" style="2" customWidth="1"/>
    <col min="8965" max="8965" width="10.125" style="2" customWidth="1"/>
    <col min="8966" max="8966" width="2.875" style="2" customWidth="1"/>
    <col min="8967" max="8967" width="10.125" style="2" customWidth="1"/>
    <col min="8968" max="8968" width="2.875" style="2" customWidth="1"/>
    <col min="8969" max="8969" width="10.125" style="2" customWidth="1"/>
    <col min="8970" max="8970" width="2.875" style="2" customWidth="1"/>
    <col min="8971" max="8971" width="10.125" style="2" customWidth="1"/>
    <col min="8972" max="8972" width="2.875" style="2" customWidth="1"/>
    <col min="8973" max="8973" width="4.5" style="2" customWidth="1"/>
    <col min="8974" max="9216" width="10.375" style="2"/>
    <col min="9217" max="9217" width="8.75" style="2" customWidth="1"/>
    <col min="9218" max="9218" width="11.25" style="2" customWidth="1"/>
    <col min="9219" max="9219" width="10.125" style="2" customWidth="1"/>
    <col min="9220" max="9220" width="2.875" style="2" customWidth="1"/>
    <col min="9221" max="9221" width="10.125" style="2" customWidth="1"/>
    <col min="9222" max="9222" width="2.875" style="2" customWidth="1"/>
    <col min="9223" max="9223" width="10.125" style="2" customWidth="1"/>
    <col min="9224" max="9224" width="2.875" style="2" customWidth="1"/>
    <col min="9225" max="9225" width="10.125" style="2" customWidth="1"/>
    <col min="9226" max="9226" width="2.875" style="2" customWidth="1"/>
    <col min="9227" max="9227" width="10.125" style="2" customWidth="1"/>
    <col min="9228" max="9228" width="2.875" style="2" customWidth="1"/>
    <col min="9229" max="9229" width="4.5" style="2" customWidth="1"/>
    <col min="9230" max="9472" width="10.375" style="2"/>
    <col min="9473" max="9473" width="8.75" style="2" customWidth="1"/>
    <col min="9474" max="9474" width="11.25" style="2" customWidth="1"/>
    <col min="9475" max="9475" width="10.125" style="2" customWidth="1"/>
    <col min="9476" max="9476" width="2.875" style="2" customWidth="1"/>
    <col min="9477" max="9477" width="10.125" style="2" customWidth="1"/>
    <col min="9478" max="9478" width="2.875" style="2" customWidth="1"/>
    <col min="9479" max="9479" width="10.125" style="2" customWidth="1"/>
    <col min="9480" max="9480" width="2.875" style="2" customWidth="1"/>
    <col min="9481" max="9481" width="10.125" style="2" customWidth="1"/>
    <col min="9482" max="9482" width="2.875" style="2" customWidth="1"/>
    <col min="9483" max="9483" width="10.125" style="2" customWidth="1"/>
    <col min="9484" max="9484" width="2.875" style="2" customWidth="1"/>
    <col min="9485" max="9485" width="4.5" style="2" customWidth="1"/>
    <col min="9486" max="9728" width="10.375" style="2"/>
    <col min="9729" max="9729" width="8.75" style="2" customWidth="1"/>
    <col min="9730" max="9730" width="11.25" style="2" customWidth="1"/>
    <col min="9731" max="9731" width="10.125" style="2" customWidth="1"/>
    <col min="9732" max="9732" width="2.875" style="2" customWidth="1"/>
    <col min="9733" max="9733" width="10.125" style="2" customWidth="1"/>
    <col min="9734" max="9734" width="2.875" style="2" customWidth="1"/>
    <col min="9735" max="9735" width="10.125" style="2" customWidth="1"/>
    <col min="9736" max="9736" width="2.875" style="2" customWidth="1"/>
    <col min="9737" max="9737" width="10.125" style="2" customWidth="1"/>
    <col min="9738" max="9738" width="2.875" style="2" customWidth="1"/>
    <col min="9739" max="9739" width="10.125" style="2" customWidth="1"/>
    <col min="9740" max="9740" width="2.875" style="2" customWidth="1"/>
    <col min="9741" max="9741" width="4.5" style="2" customWidth="1"/>
    <col min="9742" max="9984" width="10.375" style="2"/>
    <col min="9985" max="9985" width="8.75" style="2" customWidth="1"/>
    <col min="9986" max="9986" width="11.25" style="2" customWidth="1"/>
    <col min="9987" max="9987" width="10.125" style="2" customWidth="1"/>
    <col min="9988" max="9988" width="2.875" style="2" customWidth="1"/>
    <col min="9989" max="9989" width="10.125" style="2" customWidth="1"/>
    <col min="9990" max="9990" width="2.875" style="2" customWidth="1"/>
    <col min="9991" max="9991" width="10.125" style="2" customWidth="1"/>
    <col min="9992" max="9992" width="2.875" style="2" customWidth="1"/>
    <col min="9993" max="9993" width="10.125" style="2" customWidth="1"/>
    <col min="9994" max="9994" width="2.875" style="2" customWidth="1"/>
    <col min="9995" max="9995" width="10.125" style="2" customWidth="1"/>
    <col min="9996" max="9996" width="2.875" style="2" customWidth="1"/>
    <col min="9997" max="9997" width="4.5" style="2" customWidth="1"/>
    <col min="9998" max="10240" width="10.375" style="2"/>
    <col min="10241" max="10241" width="8.75" style="2" customWidth="1"/>
    <col min="10242" max="10242" width="11.25" style="2" customWidth="1"/>
    <col min="10243" max="10243" width="10.125" style="2" customWidth="1"/>
    <col min="10244" max="10244" width="2.875" style="2" customWidth="1"/>
    <col min="10245" max="10245" width="10.125" style="2" customWidth="1"/>
    <col min="10246" max="10246" width="2.875" style="2" customWidth="1"/>
    <col min="10247" max="10247" width="10.125" style="2" customWidth="1"/>
    <col min="10248" max="10248" width="2.875" style="2" customWidth="1"/>
    <col min="10249" max="10249" width="10.125" style="2" customWidth="1"/>
    <col min="10250" max="10250" width="2.875" style="2" customWidth="1"/>
    <col min="10251" max="10251" width="10.125" style="2" customWidth="1"/>
    <col min="10252" max="10252" width="2.875" style="2" customWidth="1"/>
    <col min="10253" max="10253" width="4.5" style="2" customWidth="1"/>
    <col min="10254" max="10496" width="10.375" style="2"/>
    <col min="10497" max="10497" width="8.75" style="2" customWidth="1"/>
    <col min="10498" max="10498" width="11.25" style="2" customWidth="1"/>
    <col min="10499" max="10499" width="10.125" style="2" customWidth="1"/>
    <col min="10500" max="10500" width="2.875" style="2" customWidth="1"/>
    <col min="10501" max="10501" width="10.125" style="2" customWidth="1"/>
    <col min="10502" max="10502" width="2.875" style="2" customWidth="1"/>
    <col min="10503" max="10503" width="10.125" style="2" customWidth="1"/>
    <col min="10504" max="10504" width="2.875" style="2" customWidth="1"/>
    <col min="10505" max="10505" width="10.125" style="2" customWidth="1"/>
    <col min="10506" max="10506" width="2.875" style="2" customWidth="1"/>
    <col min="10507" max="10507" width="10.125" style="2" customWidth="1"/>
    <col min="10508" max="10508" width="2.875" style="2" customWidth="1"/>
    <col min="10509" max="10509" width="4.5" style="2" customWidth="1"/>
    <col min="10510" max="10752" width="10.375" style="2"/>
    <col min="10753" max="10753" width="8.75" style="2" customWidth="1"/>
    <col min="10754" max="10754" width="11.25" style="2" customWidth="1"/>
    <col min="10755" max="10755" width="10.125" style="2" customWidth="1"/>
    <col min="10756" max="10756" width="2.875" style="2" customWidth="1"/>
    <col min="10757" max="10757" width="10.125" style="2" customWidth="1"/>
    <col min="10758" max="10758" width="2.875" style="2" customWidth="1"/>
    <col min="10759" max="10759" width="10.125" style="2" customWidth="1"/>
    <col min="10760" max="10760" width="2.875" style="2" customWidth="1"/>
    <col min="10761" max="10761" width="10.125" style="2" customWidth="1"/>
    <col min="10762" max="10762" width="2.875" style="2" customWidth="1"/>
    <col min="10763" max="10763" width="10.125" style="2" customWidth="1"/>
    <col min="10764" max="10764" width="2.875" style="2" customWidth="1"/>
    <col min="10765" max="10765" width="4.5" style="2" customWidth="1"/>
    <col min="10766" max="11008" width="10.375" style="2"/>
    <col min="11009" max="11009" width="8.75" style="2" customWidth="1"/>
    <col min="11010" max="11010" width="11.25" style="2" customWidth="1"/>
    <col min="11011" max="11011" width="10.125" style="2" customWidth="1"/>
    <col min="11012" max="11012" width="2.875" style="2" customWidth="1"/>
    <col min="11013" max="11013" width="10.125" style="2" customWidth="1"/>
    <col min="11014" max="11014" width="2.875" style="2" customWidth="1"/>
    <col min="11015" max="11015" width="10.125" style="2" customWidth="1"/>
    <col min="11016" max="11016" width="2.875" style="2" customWidth="1"/>
    <col min="11017" max="11017" width="10.125" style="2" customWidth="1"/>
    <col min="11018" max="11018" width="2.875" style="2" customWidth="1"/>
    <col min="11019" max="11019" width="10.125" style="2" customWidth="1"/>
    <col min="11020" max="11020" width="2.875" style="2" customWidth="1"/>
    <col min="11021" max="11021" width="4.5" style="2" customWidth="1"/>
    <col min="11022" max="11264" width="10.375" style="2"/>
    <col min="11265" max="11265" width="8.75" style="2" customWidth="1"/>
    <col min="11266" max="11266" width="11.25" style="2" customWidth="1"/>
    <col min="11267" max="11267" width="10.125" style="2" customWidth="1"/>
    <col min="11268" max="11268" width="2.875" style="2" customWidth="1"/>
    <col min="11269" max="11269" width="10.125" style="2" customWidth="1"/>
    <col min="11270" max="11270" width="2.875" style="2" customWidth="1"/>
    <col min="11271" max="11271" width="10.125" style="2" customWidth="1"/>
    <col min="11272" max="11272" width="2.875" style="2" customWidth="1"/>
    <col min="11273" max="11273" width="10.125" style="2" customWidth="1"/>
    <col min="11274" max="11274" width="2.875" style="2" customWidth="1"/>
    <col min="11275" max="11275" width="10.125" style="2" customWidth="1"/>
    <col min="11276" max="11276" width="2.875" style="2" customWidth="1"/>
    <col min="11277" max="11277" width="4.5" style="2" customWidth="1"/>
    <col min="11278" max="11520" width="10.375" style="2"/>
    <col min="11521" max="11521" width="8.75" style="2" customWidth="1"/>
    <col min="11522" max="11522" width="11.25" style="2" customWidth="1"/>
    <col min="11523" max="11523" width="10.125" style="2" customWidth="1"/>
    <col min="11524" max="11524" width="2.875" style="2" customWidth="1"/>
    <col min="11525" max="11525" width="10.125" style="2" customWidth="1"/>
    <col min="11526" max="11526" width="2.875" style="2" customWidth="1"/>
    <col min="11527" max="11527" width="10.125" style="2" customWidth="1"/>
    <col min="11528" max="11528" width="2.875" style="2" customWidth="1"/>
    <col min="11529" max="11529" width="10.125" style="2" customWidth="1"/>
    <col min="11530" max="11530" width="2.875" style="2" customWidth="1"/>
    <col min="11531" max="11531" width="10.125" style="2" customWidth="1"/>
    <col min="11532" max="11532" width="2.875" style="2" customWidth="1"/>
    <col min="11533" max="11533" width="4.5" style="2" customWidth="1"/>
    <col min="11534" max="11776" width="10.375" style="2"/>
    <col min="11777" max="11777" width="8.75" style="2" customWidth="1"/>
    <col min="11778" max="11778" width="11.25" style="2" customWidth="1"/>
    <col min="11779" max="11779" width="10.125" style="2" customWidth="1"/>
    <col min="11780" max="11780" width="2.875" style="2" customWidth="1"/>
    <col min="11781" max="11781" width="10.125" style="2" customWidth="1"/>
    <col min="11782" max="11782" width="2.875" style="2" customWidth="1"/>
    <col min="11783" max="11783" width="10.125" style="2" customWidth="1"/>
    <col min="11784" max="11784" width="2.875" style="2" customWidth="1"/>
    <col min="11785" max="11785" width="10.125" style="2" customWidth="1"/>
    <col min="11786" max="11786" width="2.875" style="2" customWidth="1"/>
    <col min="11787" max="11787" width="10.125" style="2" customWidth="1"/>
    <col min="11788" max="11788" width="2.875" style="2" customWidth="1"/>
    <col min="11789" max="11789" width="4.5" style="2" customWidth="1"/>
    <col min="11790" max="12032" width="10.375" style="2"/>
    <col min="12033" max="12033" width="8.75" style="2" customWidth="1"/>
    <col min="12034" max="12034" width="11.25" style="2" customWidth="1"/>
    <col min="12035" max="12035" width="10.125" style="2" customWidth="1"/>
    <col min="12036" max="12036" width="2.875" style="2" customWidth="1"/>
    <col min="12037" max="12037" width="10.125" style="2" customWidth="1"/>
    <col min="12038" max="12038" width="2.875" style="2" customWidth="1"/>
    <col min="12039" max="12039" width="10.125" style="2" customWidth="1"/>
    <col min="12040" max="12040" width="2.875" style="2" customWidth="1"/>
    <col min="12041" max="12041" width="10.125" style="2" customWidth="1"/>
    <col min="12042" max="12042" width="2.875" style="2" customWidth="1"/>
    <col min="12043" max="12043" width="10.125" style="2" customWidth="1"/>
    <col min="12044" max="12044" width="2.875" style="2" customWidth="1"/>
    <col min="12045" max="12045" width="4.5" style="2" customWidth="1"/>
    <col min="12046" max="12288" width="10.375" style="2"/>
    <col min="12289" max="12289" width="8.75" style="2" customWidth="1"/>
    <col min="12290" max="12290" width="11.25" style="2" customWidth="1"/>
    <col min="12291" max="12291" width="10.125" style="2" customWidth="1"/>
    <col min="12292" max="12292" width="2.875" style="2" customWidth="1"/>
    <col min="12293" max="12293" width="10.125" style="2" customWidth="1"/>
    <col min="12294" max="12294" width="2.875" style="2" customWidth="1"/>
    <col min="12295" max="12295" width="10.125" style="2" customWidth="1"/>
    <col min="12296" max="12296" width="2.875" style="2" customWidth="1"/>
    <col min="12297" max="12297" width="10.125" style="2" customWidth="1"/>
    <col min="12298" max="12298" width="2.875" style="2" customWidth="1"/>
    <col min="12299" max="12299" width="10.125" style="2" customWidth="1"/>
    <col min="12300" max="12300" width="2.875" style="2" customWidth="1"/>
    <col min="12301" max="12301" width="4.5" style="2" customWidth="1"/>
    <col min="12302" max="12544" width="10.375" style="2"/>
    <col min="12545" max="12545" width="8.75" style="2" customWidth="1"/>
    <col min="12546" max="12546" width="11.25" style="2" customWidth="1"/>
    <col min="12547" max="12547" width="10.125" style="2" customWidth="1"/>
    <col min="12548" max="12548" width="2.875" style="2" customWidth="1"/>
    <col min="12549" max="12549" width="10.125" style="2" customWidth="1"/>
    <col min="12550" max="12550" width="2.875" style="2" customWidth="1"/>
    <col min="12551" max="12551" width="10.125" style="2" customWidth="1"/>
    <col min="12552" max="12552" width="2.875" style="2" customWidth="1"/>
    <col min="12553" max="12553" width="10.125" style="2" customWidth="1"/>
    <col min="12554" max="12554" width="2.875" style="2" customWidth="1"/>
    <col min="12555" max="12555" width="10.125" style="2" customWidth="1"/>
    <col min="12556" max="12556" width="2.875" style="2" customWidth="1"/>
    <col min="12557" max="12557" width="4.5" style="2" customWidth="1"/>
    <col min="12558" max="12800" width="10.375" style="2"/>
    <col min="12801" max="12801" width="8.75" style="2" customWidth="1"/>
    <col min="12802" max="12802" width="11.25" style="2" customWidth="1"/>
    <col min="12803" max="12803" width="10.125" style="2" customWidth="1"/>
    <col min="12804" max="12804" width="2.875" style="2" customWidth="1"/>
    <col min="12805" max="12805" width="10.125" style="2" customWidth="1"/>
    <col min="12806" max="12806" width="2.875" style="2" customWidth="1"/>
    <col min="12807" max="12807" width="10.125" style="2" customWidth="1"/>
    <col min="12808" max="12808" width="2.875" style="2" customWidth="1"/>
    <col min="12809" max="12809" width="10.125" style="2" customWidth="1"/>
    <col min="12810" max="12810" width="2.875" style="2" customWidth="1"/>
    <col min="12811" max="12811" width="10.125" style="2" customWidth="1"/>
    <col min="12812" max="12812" width="2.875" style="2" customWidth="1"/>
    <col min="12813" max="12813" width="4.5" style="2" customWidth="1"/>
    <col min="12814" max="13056" width="10.375" style="2"/>
    <col min="13057" max="13057" width="8.75" style="2" customWidth="1"/>
    <col min="13058" max="13058" width="11.25" style="2" customWidth="1"/>
    <col min="13059" max="13059" width="10.125" style="2" customWidth="1"/>
    <col min="13060" max="13060" width="2.875" style="2" customWidth="1"/>
    <col min="13061" max="13061" width="10.125" style="2" customWidth="1"/>
    <col min="13062" max="13062" width="2.875" style="2" customWidth="1"/>
    <col min="13063" max="13063" width="10.125" style="2" customWidth="1"/>
    <col min="13064" max="13064" width="2.875" style="2" customWidth="1"/>
    <col min="13065" max="13065" width="10.125" style="2" customWidth="1"/>
    <col min="13066" max="13066" width="2.875" style="2" customWidth="1"/>
    <col min="13067" max="13067" width="10.125" style="2" customWidth="1"/>
    <col min="13068" max="13068" width="2.875" style="2" customWidth="1"/>
    <col min="13069" max="13069" width="4.5" style="2" customWidth="1"/>
    <col min="13070" max="13312" width="10.375" style="2"/>
    <col min="13313" max="13313" width="8.75" style="2" customWidth="1"/>
    <col min="13314" max="13314" width="11.25" style="2" customWidth="1"/>
    <col min="13315" max="13315" width="10.125" style="2" customWidth="1"/>
    <col min="13316" max="13316" width="2.875" style="2" customWidth="1"/>
    <col min="13317" max="13317" width="10.125" style="2" customWidth="1"/>
    <col min="13318" max="13318" width="2.875" style="2" customWidth="1"/>
    <col min="13319" max="13319" width="10.125" style="2" customWidth="1"/>
    <col min="13320" max="13320" width="2.875" style="2" customWidth="1"/>
    <col min="13321" max="13321" width="10.125" style="2" customWidth="1"/>
    <col min="13322" max="13322" width="2.875" style="2" customWidth="1"/>
    <col min="13323" max="13323" width="10.125" style="2" customWidth="1"/>
    <col min="13324" max="13324" width="2.875" style="2" customWidth="1"/>
    <col min="13325" max="13325" width="4.5" style="2" customWidth="1"/>
    <col min="13326" max="13568" width="10.375" style="2"/>
    <col min="13569" max="13569" width="8.75" style="2" customWidth="1"/>
    <col min="13570" max="13570" width="11.25" style="2" customWidth="1"/>
    <col min="13571" max="13571" width="10.125" style="2" customWidth="1"/>
    <col min="13572" max="13572" width="2.875" style="2" customWidth="1"/>
    <col min="13573" max="13573" width="10.125" style="2" customWidth="1"/>
    <col min="13574" max="13574" width="2.875" style="2" customWidth="1"/>
    <col min="13575" max="13575" width="10.125" style="2" customWidth="1"/>
    <col min="13576" max="13576" width="2.875" style="2" customWidth="1"/>
    <col min="13577" max="13577" width="10.125" style="2" customWidth="1"/>
    <col min="13578" max="13578" width="2.875" style="2" customWidth="1"/>
    <col min="13579" max="13579" width="10.125" style="2" customWidth="1"/>
    <col min="13580" max="13580" width="2.875" style="2" customWidth="1"/>
    <col min="13581" max="13581" width="4.5" style="2" customWidth="1"/>
    <col min="13582" max="13824" width="10.375" style="2"/>
    <col min="13825" max="13825" width="8.75" style="2" customWidth="1"/>
    <col min="13826" max="13826" width="11.25" style="2" customWidth="1"/>
    <col min="13827" max="13827" width="10.125" style="2" customWidth="1"/>
    <col min="13828" max="13828" width="2.875" style="2" customWidth="1"/>
    <col min="13829" max="13829" width="10.125" style="2" customWidth="1"/>
    <col min="13830" max="13830" width="2.875" style="2" customWidth="1"/>
    <col min="13831" max="13831" width="10.125" style="2" customWidth="1"/>
    <col min="13832" max="13832" width="2.875" style="2" customWidth="1"/>
    <col min="13833" max="13833" width="10.125" style="2" customWidth="1"/>
    <col min="13834" max="13834" width="2.875" style="2" customWidth="1"/>
    <col min="13835" max="13835" width="10.125" style="2" customWidth="1"/>
    <col min="13836" max="13836" width="2.875" style="2" customWidth="1"/>
    <col min="13837" max="13837" width="4.5" style="2" customWidth="1"/>
    <col min="13838" max="14080" width="10.375" style="2"/>
    <col min="14081" max="14081" width="8.75" style="2" customWidth="1"/>
    <col min="14082" max="14082" width="11.25" style="2" customWidth="1"/>
    <col min="14083" max="14083" width="10.125" style="2" customWidth="1"/>
    <col min="14084" max="14084" width="2.875" style="2" customWidth="1"/>
    <col min="14085" max="14085" width="10.125" style="2" customWidth="1"/>
    <col min="14086" max="14086" width="2.875" style="2" customWidth="1"/>
    <col min="14087" max="14087" width="10.125" style="2" customWidth="1"/>
    <col min="14088" max="14088" width="2.875" style="2" customWidth="1"/>
    <col min="14089" max="14089" width="10.125" style="2" customWidth="1"/>
    <col min="14090" max="14090" width="2.875" style="2" customWidth="1"/>
    <col min="14091" max="14091" width="10.125" style="2" customWidth="1"/>
    <col min="14092" max="14092" width="2.875" style="2" customWidth="1"/>
    <col min="14093" max="14093" width="4.5" style="2" customWidth="1"/>
    <col min="14094" max="14336" width="10.375" style="2"/>
    <col min="14337" max="14337" width="8.75" style="2" customWidth="1"/>
    <col min="14338" max="14338" width="11.25" style="2" customWidth="1"/>
    <col min="14339" max="14339" width="10.125" style="2" customWidth="1"/>
    <col min="14340" max="14340" width="2.875" style="2" customWidth="1"/>
    <col min="14341" max="14341" width="10.125" style="2" customWidth="1"/>
    <col min="14342" max="14342" width="2.875" style="2" customWidth="1"/>
    <col min="14343" max="14343" width="10.125" style="2" customWidth="1"/>
    <col min="14344" max="14344" width="2.875" style="2" customWidth="1"/>
    <col min="14345" max="14345" width="10.125" style="2" customWidth="1"/>
    <col min="14346" max="14346" width="2.875" style="2" customWidth="1"/>
    <col min="14347" max="14347" width="10.125" style="2" customWidth="1"/>
    <col min="14348" max="14348" width="2.875" style="2" customWidth="1"/>
    <col min="14349" max="14349" width="4.5" style="2" customWidth="1"/>
    <col min="14350" max="14592" width="10.375" style="2"/>
    <col min="14593" max="14593" width="8.75" style="2" customWidth="1"/>
    <col min="14594" max="14594" width="11.25" style="2" customWidth="1"/>
    <col min="14595" max="14595" width="10.125" style="2" customWidth="1"/>
    <col min="14596" max="14596" width="2.875" style="2" customWidth="1"/>
    <col min="14597" max="14597" width="10.125" style="2" customWidth="1"/>
    <col min="14598" max="14598" width="2.875" style="2" customWidth="1"/>
    <col min="14599" max="14599" width="10.125" style="2" customWidth="1"/>
    <col min="14600" max="14600" width="2.875" style="2" customWidth="1"/>
    <col min="14601" max="14601" width="10.125" style="2" customWidth="1"/>
    <col min="14602" max="14602" width="2.875" style="2" customWidth="1"/>
    <col min="14603" max="14603" width="10.125" style="2" customWidth="1"/>
    <col min="14604" max="14604" width="2.875" style="2" customWidth="1"/>
    <col min="14605" max="14605" width="4.5" style="2" customWidth="1"/>
    <col min="14606" max="14848" width="10.375" style="2"/>
    <col min="14849" max="14849" width="8.75" style="2" customWidth="1"/>
    <col min="14850" max="14850" width="11.25" style="2" customWidth="1"/>
    <col min="14851" max="14851" width="10.125" style="2" customWidth="1"/>
    <col min="14852" max="14852" width="2.875" style="2" customWidth="1"/>
    <col min="14853" max="14853" width="10.125" style="2" customWidth="1"/>
    <col min="14854" max="14854" width="2.875" style="2" customWidth="1"/>
    <col min="14855" max="14855" width="10.125" style="2" customWidth="1"/>
    <col min="14856" max="14856" width="2.875" style="2" customWidth="1"/>
    <col min="14857" max="14857" width="10.125" style="2" customWidth="1"/>
    <col min="14858" max="14858" width="2.875" style="2" customWidth="1"/>
    <col min="14859" max="14859" width="10.125" style="2" customWidth="1"/>
    <col min="14860" max="14860" width="2.875" style="2" customWidth="1"/>
    <col min="14861" max="14861" width="4.5" style="2" customWidth="1"/>
    <col min="14862" max="15104" width="10.375" style="2"/>
    <col min="15105" max="15105" width="8.75" style="2" customWidth="1"/>
    <col min="15106" max="15106" width="11.25" style="2" customWidth="1"/>
    <col min="15107" max="15107" width="10.125" style="2" customWidth="1"/>
    <col min="15108" max="15108" width="2.875" style="2" customWidth="1"/>
    <col min="15109" max="15109" width="10.125" style="2" customWidth="1"/>
    <col min="15110" max="15110" width="2.875" style="2" customWidth="1"/>
    <col min="15111" max="15111" width="10.125" style="2" customWidth="1"/>
    <col min="15112" max="15112" width="2.875" style="2" customWidth="1"/>
    <col min="15113" max="15113" width="10.125" style="2" customWidth="1"/>
    <col min="15114" max="15114" width="2.875" style="2" customWidth="1"/>
    <col min="15115" max="15115" width="10.125" style="2" customWidth="1"/>
    <col min="15116" max="15116" width="2.875" style="2" customWidth="1"/>
    <col min="15117" max="15117" width="4.5" style="2" customWidth="1"/>
    <col min="15118" max="15360" width="10.375" style="2"/>
    <col min="15361" max="15361" width="8.75" style="2" customWidth="1"/>
    <col min="15362" max="15362" width="11.25" style="2" customWidth="1"/>
    <col min="15363" max="15363" width="10.125" style="2" customWidth="1"/>
    <col min="15364" max="15364" width="2.875" style="2" customWidth="1"/>
    <col min="15365" max="15365" width="10.125" style="2" customWidth="1"/>
    <col min="15366" max="15366" width="2.875" style="2" customWidth="1"/>
    <col min="15367" max="15367" width="10.125" style="2" customWidth="1"/>
    <col min="15368" max="15368" width="2.875" style="2" customWidth="1"/>
    <col min="15369" max="15369" width="10.125" style="2" customWidth="1"/>
    <col min="15370" max="15370" width="2.875" style="2" customWidth="1"/>
    <col min="15371" max="15371" width="10.125" style="2" customWidth="1"/>
    <col min="15372" max="15372" width="2.875" style="2" customWidth="1"/>
    <col min="15373" max="15373" width="4.5" style="2" customWidth="1"/>
    <col min="15374" max="15616" width="10.375" style="2"/>
    <col min="15617" max="15617" width="8.75" style="2" customWidth="1"/>
    <col min="15618" max="15618" width="11.25" style="2" customWidth="1"/>
    <col min="15619" max="15619" width="10.125" style="2" customWidth="1"/>
    <col min="15620" max="15620" width="2.875" style="2" customWidth="1"/>
    <col min="15621" max="15621" width="10.125" style="2" customWidth="1"/>
    <col min="15622" max="15622" width="2.875" style="2" customWidth="1"/>
    <col min="15623" max="15623" width="10.125" style="2" customWidth="1"/>
    <col min="15624" max="15624" width="2.875" style="2" customWidth="1"/>
    <col min="15625" max="15625" width="10.125" style="2" customWidth="1"/>
    <col min="15626" max="15626" width="2.875" style="2" customWidth="1"/>
    <col min="15627" max="15627" width="10.125" style="2" customWidth="1"/>
    <col min="15628" max="15628" width="2.875" style="2" customWidth="1"/>
    <col min="15629" max="15629" width="4.5" style="2" customWidth="1"/>
    <col min="15630" max="15872" width="10.375" style="2"/>
    <col min="15873" max="15873" width="8.75" style="2" customWidth="1"/>
    <col min="15874" max="15874" width="11.25" style="2" customWidth="1"/>
    <col min="15875" max="15875" width="10.125" style="2" customWidth="1"/>
    <col min="15876" max="15876" width="2.875" style="2" customWidth="1"/>
    <col min="15877" max="15877" width="10.125" style="2" customWidth="1"/>
    <col min="15878" max="15878" width="2.875" style="2" customWidth="1"/>
    <col min="15879" max="15879" width="10.125" style="2" customWidth="1"/>
    <col min="15880" max="15880" width="2.875" style="2" customWidth="1"/>
    <col min="15881" max="15881" width="10.125" style="2" customWidth="1"/>
    <col min="15882" max="15882" width="2.875" style="2" customWidth="1"/>
    <col min="15883" max="15883" width="10.125" style="2" customWidth="1"/>
    <col min="15884" max="15884" width="2.875" style="2" customWidth="1"/>
    <col min="15885" max="15885" width="4.5" style="2" customWidth="1"/>
    <col min="15886" max="16128" width="10.375" style="2"/>
    <col min="16129" max="16129" width="8.75" style="2" customWidth="1"/>
    <col min="16130" max="16130" width="11.25" style="2" customWidth="1"/>
    <col min="16131" max="16131" width="10.125" style="2" customWidth="1"/>
    <col min="16132" max="16132" width="2.875" style="2" customWidth="1"/>
    <col min="16133" max="16133" width="10.125" style="2" customWidth="1"/>
    <col min="16134" max="16134" width="2.875" style="2" customWidth="1"/>
    <col min="16135" max="16135" width="10.125" style="2" customWidth="1"/>
    <col min="16136" max="16136" width="2.875" style="2" customWidth="1"/>
    <col min="16137" max="16137" width="10.125" style="2" customWidth="1"/>
    <col min="16138" max="16138" width="2.875" style="2" customWidth="1"/>
    <col min="16139" max="16139" width="10.125" style="2" customWidth="1"/>
    <col min="16140" max="16140" width="2.875" style="2" customWidth="1"/>
    <col min="16141" max="16141" width="4.5" style="2" customWidth="1"/>
    <col min="16142" max="16384" width="10.375" style="2"/>
  </cols>
  <sheetData>
    <row r="1" spans="1:12" ht="19.5" customHeight="1">
      <c r="A1" s="1" t="s">
        <v>57</v>
      </c>
      <c r="I1" s="131" t="s">
        <v>58</v>
      </c>
      <c r="J1" s="131"/>
    </row>
    <row r="2" spans="1:12" ht="7.5" customHeight="1" thickBot="1">
      <c r="A2" s="38"/>
      <c r="B2" s="38"/>
      <c r="C2" s="132"/>
      <c r="D2" s="132"/>
      <c r="E2" s="132"/>
      <c r="F2" s="132"/>
      <c r="G2" s="132"/>
      <c r="H2" s="132"/>
      <c r="I2" s="133"/>
      <c r="J2" s="133"/>
      <c r="K2" s="132"/>
    </row>
    <row r="3" spans="1:12" ht="18" customHeight="1">
      <c r="A3" s="134" t="s">
        <v>59</v>
      </c>
      <c r="B3" s="135" t="s">
        <v>60</v>
      </c>
      <c r="C3" s="136" t="s">
        <v>61</v>
      </c>
      <c r="D3" s="137"/>
      <c r="E3" s="138" t="s">
        <v>62</v>
      </c>
      <c r="F3" s="139"/>
      <c r="G3" s="140" t="s">
        <v>63</v>
      </c>
      <c r="H3" s="137"/>
      <c r="I3" s="141" t="s">
        <v>64</v>
      </c>
      <c r="J3" s="142"/>
      <c r="K3" s="143"/>
    </row>
    <row r="4" spans="1:12" ht="15" customHeight="1">
      <c r="A4" s="144"/>
      <c r="B4" s="145"/>
      <c r="C4" s="146"/>
      <c r="D4" s="147"/>
      <c r="E4" s="148"/>
      <c r="F4" s="149"/>
      <c r="G4" s="150"/>
      <c r="H4" s="147"/>
      <c r="I4" s="150"/>
      <c r="J4" s="151"/>
      <c r="K4" s="143"/>
    </row>
    <row r="5" spans="1:12" ht="21.95" customHeight="1">
      <c r="A5" s="152" t="s">
        <v>65</v>
      </c>
      <c r="B5" s="153">
        <v>3460</v>
      </c>
      <c r="C5" s="154">
        <v>1950</v>
      </c>
      <c r="D5" s="143"/>
      <c r="E5" s="155">
        <v>438</v>
      </c>
      <c r="F5" s="156"/>
      <c r="G5" s="157">
        <v>353</v>
      </c>
      <c r="H5" s="143"/>
      <c r="I5" s="157">
        <v>719</v>
      </c>
      <c r="J5" s="143"/>
      <c r="K5" s="143"/>
    </row>
    <row r="6" spans="1:12" ht="21.95" customHeight="1">
      <c r="A6" s="152">
        <v>15</v>
      </c>
      <c r="B6" s="158">
        <v>4153</v>
      </c>
      <c r="C6" s="159">
        <v>2249</v>
      </c>
      <c r="D6" s="160"/>
      <c r="E6" s="161">
        <v>483</v>
      </c>
      <c r="F6" s="160"/>
      <c r="G6" s="161">
        <v>392</v>
      </c>
      <c r="H6" s="160"/>
      <c r="I6" s="161">
        <v>1029</v>
      </c>
      <c r="J6" s="160"/>
      <c r="K6" s="160"/>
      <c r="L6" s="2"/>
    </row>
    <row r="7" spans="1:12" ht="21.95" customHeight="1">
      <c r="A7" s="152">
        <v>20</v>
      </c>
      <c r="B7" s="158">
        <v>3597</v>
      </c>
      <c r="C7" s="159">
        <v>1963</v>
      </c>
      <c r="D7" s="160"/>
      <c r="E7" s="161">
        <v>345</v>
      </c>
      <c r="F7" s="160"/>
      <c r="G7" s="161">
        <v>280</v>
      </c>
      <c r="H7" s="160"/>
      <c r="I7" s="161">
        <v>1009</v>
      </c>
      <c r="J7" s="160"/>
      <c r="K7" s="160"/>
    </row>
    <row r="8" spans="1:12" ht="21.95" customHeight="1">
      <c r="A8" s="152">
        <v>23</v>
      </c>
      <c r="B8" s="162">
        <v>3817</v>
      </c>
      <c r="C8" s="163">
        <v>2082</v>
      </c>
      <c r="D8" s="164"/>
      <c r="E8" s="165">
        <v>362</v>
      </c>
      <c r="F8" s="164"/>
      <c r="G8" s="165">
        <v>276</v>
      </c>
      <c r="H8" s="164"/>
      <c r="I8" s="165">
        <v>1097</v>
      </c>
      <c r="J8" s="164"/>
      <c r="K8" s="160"/>
    </row>
    <row r="9" spans="1:12" ht="21.95" customHeight="1">
      <c r="A9" s="152">
        <v>24</v>
      </c>
      <c r="B9" s="162">
        <v>4012</v>
      </c>
      <c r="C9" s="163">
        <v>2198</v>
      </c>
      <c r="D9" s="164"/>
      <c r="E9" s="165">
        <v>386</v>
      </c>
      <c r="F9" s="164"/>
      <c r="G9" s="165">
        <v>301</v>
      </c>
      <c r="H9" s="164"/>
      <c r="I9" s="165">
        <v>1127</v>
      </c>
      <c r="J9" s="164"/>
      <c r="K9" s="160"/>
    </row>
    <row r="10" spans="1:12" ht="21.95" customHeight="1">
      <c r="A10" s="152">
        <v>25</v>
      </c>
      <c r="B10" s="162">
        <v>4025</v>
      </c>
      <c r="C10" s="163">
        <v>2204</v>
      </c>
      <c r="D10" s="164"/>
      <c r="E10" s="165">
        <v>377</v>
      </c>
      <c r="F10" s="164"/>
      <c r="G10" s="165">
        <v>291</v>
      </c>
      <c r="H10" s="164"/>
      <c r="I10" s="165">
        <v>1153</v>
      </c>
      <c r="J10" s="164"/>
      <c r="K10" s="160"/>
    </row>
    <row r="11" spans="1:12" ht="21.95" customHeight="1">
      <c r="A11" s="152">
        <v>26</v>
      </c>
      <c r="B11" s="162">
        <v>3968</v>
      </c>
      <c r="C11" s="163">
        <v>2136</v>
      </c>
      <c r="D11" s="164"/>
      <c r="E11" s="165">
        <v>386</v>
      </c>
      <c r="F11" s="164"/>
      <c r="G11" s="165">
        <v>288</v>
      </c>
      <c r="H11" s="164"/>
      <c r="I11" s="165">
        <v>1158</v>
      </c>
      <c r="J11" s="164"/>
      <c r="K11" s="160"/>
    </row>
    <row r="12" spans="1:12" ht="21.95" customHeight="1" thickBot="1">
      <c r="A12" s="166">
        <v>27</v>
      </c>
      <c r="B12" s="167">
        <v>4030</v>
      </c>
      <c r="C12" s="168">
        <v>2155</v>
      </c>
      <c r="D12" s="169"/>
      <c r="E12" s="170">
        <v>398</v>
      </c>
      <c r="F12" s="169"/>
      <c r="G12" s="170">
        <v>290</v>
      </c>
      <c r="H12" s="169"/>
      <c r="I12" s="170">
        <v>1187</v>
      </c>
      <c r="J12" s="169"/>
      <c r="K12" s="160"/>
    </row>
    <row r="13" spans="1:12" s="3" customFormat="1" ht="17.25" customHeight="1">
      <c r="A13" s="3" t="s">
        <v>36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5" spans="1:12" ht="20.100000000000001" customHeight="1">
      <c r="A15" s="1" t="s">
        <v>66</v>
      </c>
      <c r="C15" s="2"/>
      <c r="D15" s="2"/>
      <c r="E15" s="172"/>
      <c r="F15" s="172"/>
      <c r="G15" s="2"/>
      <c r="H15" s="2"/>
      <c r="I15" s="173" t="s">
        <v>67</v>
      </c>
      <c r="J15" s="173"/>
      <c r="K15" s="2"/>
      <c r="L15" s="2"/>
    </row>
    <row r="16" spans="1:12" ht="7.5" customHeight="1" thickBot="1">
      <c r="A16" s="38"/>
      <c r="C16" s="2"/>
      <c r="D16" s="2"/>
      <c r="E16" s="172"/>
      <c r="F16" s="174"/>
      <c r="G16" s="175"/>
      <c r="H16" s="175"/>
      <c r="I16" s="176"/>
      <c r="J16" s="176"/>
      <c r="K16" s="2"/>
      <c r="L16" s="2"/>
    </row>
    <row r="17" spans="1:12" ht="21.75" customHeight="1">
      <c r="A17" s="177" t="s">
        <v>68</v>
      </c>
      <c r="B17" s="177"/>
      <c r="C17" s="178" t="s">
        <v>16</v>
      </c>
      <c r="D17" s="179"/>
      <c r="E17" s="178">
        <v>25</v>
      </c>
      <c r="F17" s="179"/>
      <c r="G17" s="180">
        <v>26</v>
      </c>
      <c r="H17" s="181"/>
      <c r="I17" s="180">
        <v>27</v>
      </c>
      <c r="J17" s="182"/>
      <c r="K17" s="2"/>
      <c r="L17" s="2"/>
    </row>
    <row r="18" spans="1:12" ht="18" customHeight="1" thickBot="1">
      <c r="A18" s="183" t="s">
        <v>69</v>
      </c>
      <c r="B18" s="184"/>
      <c r="C18" s="185">
        <f>SUM(C19:C31)</f>
        <v>4207</v>
      </c>
      <c r="D18" s="186"/>
      <c r="E18" s="187">
        <f>SUM(E19:E31)</f>
        <v>5276</v>
      </c>
      <c r="F18" s="188"/>
      <c r="G18" s="187">
        <f>SUM(G19:G31)</f>
        <v>7464</v>
      </c>
      <c r="H18" s="189"/>
      <c r="I18" s="187">
        <f>SUM(I19:I31)</f>
        <v>8911</v>
      </c>
      <c r="J18" s="189"/>
      <c r="K18" s="2"/>
      <c r="L18" s="24"/>
    </row>
    <row r="19" spans="1:12" ht="18" customHeight="1" thickTop="1">
      <c r="A19" s="190" t="s">
        <v>70</v>
      </c>
      <c r="B19" s="191"/>
      <c r="C19" s="165">
        <v>108</v>
      </c>
      <c r="D19" s="192"/>
      <c r="E19" s="165">
        <v>179</v>
      </c>
      <c r="F19" s="160"/>
      <c r="G19" s="165">
        <v>143</v>
      </c>
      <c r="H19" s="164"/>
      <c r="I19" s="165">
        <v>65</v>
      </c>
      <c r="J19" s="164"/>
      <c r="K19" s="24"/>
      <c r="L19" s="24"/>
    </row>
    <row r="20" spans="1:12" ht="18" customHeight="1">
      <c r="A20" s="193" t="s">
        <v>71</v>
      </c>
      <c r="B20" s="194"/>
      <c r="C20" s="165">
        <v>1</v>
      </c>
      <c r="D20" s="192"/>
      <c r="E20" s="165" t="s">
        <v>72</v>
      </c>
      <c r="F20" s="160"/>
      <c r="G20" s="165">
        <v>5</v>
      </c>
      <c r="H20" s="164"/>
      <c r="I20" s="165">
        <v>3</v>
      </c>
      <c r="J20" s="164"/>
      <c r="K20" s="24"/>
      <c r="L20" s="24"/>
    </row>
    <row r="21" spans="1:12" ht="18" customHeight="1">
      <c r="A21" s="193" t="s">
        <v>73</v>
      </c>
      <c r="B21" s="194"/>
      <c r="C21" s="165">
        <v>82</v>
      </c>
      <c r="D21" s="192"/>
      <c r="E21" s="165">
        <v>90</v>
      </c>
      <c r="F21" s="160"/>
      <c r="G21" s="165">
        <v>91</v>
      </c>
      <c r="H21" s="164"/>
      <c r="I21" s="165">
        <v>105</v>
      </c>
      <c r="J21" s="164"/>
      <c r="K21" s="24"/>
      <c r="L21" s="24"/>
    </row>
    <row r="22" spans="1:12" ht="18" customHeight="1">
      <c r="A22" s="193" t="s">
        <v>74</v>
      </c>
      <c r="B22" s="194"/>
      <c r="C22" s="165">
        <v>1282</v>
      </c>
      <c r="D22" s="192"/>
      <c r="E22" s="165">
        <v>1255</v>
      </c>
      <c r="F22" s="160"/>
      <c r="G22" s="165">
        <v>1477</v>
      </c>
      <c r="H22" s="164"/>
      <c r="I22" s="165">
        <v>925</v>
      </c>
      <c r="J22" s="164"/>
      <c r="K22" s="24"/>
      <c r="L22" s="24"/>
    </row>
    <row r="23" spans="1:12" ht="18" customHeight="1">
      <c r="A23" s="193" t="s">
        <v>75</v>
      </c>
      <c r="B23" s="194"/>
      <c r="C23" s="165">
        <v>0</v>
      </c>
      <c r="D23" s="192"/>
      <c r="E23" s="165">
        <v>0</v>
      </c>
      <c r="F23" s="160"/>
      <c r="G23" s="165">
        <v>6</v>
      </c>
      <c r="H23" s="164"/>
      <c r="I23" s="165">
        <v>0</v>
      </c>
      <c r="J23" s="164"/>
      <c r="K23" s="24"/>
      <c r="L23" s="24"/>
    </row>
    <row r="24" spans="1:12" ht="18" customHeight="1">
      <c r="A24" s="193" t="s">
        <v>76</v>
      </c>
      <c r="B24" s="194"/>
      <c r="C24" s="165">
        <v>3</v>
      </c>
      <c r="D24" s="192"/>
      <c r="E24" s="165">
        <v>0</v>
      </c>
      <c r="F24" s="160"/>
      <c r="G24" s="165">
        <v>7</v>
      </c>
      <c r="H24" s="164"/>
      <c r="I24" s="165">
        <v>2</v>
      </c>
      <c r="J24" s="164"/>
      <c r="K24" s="24"/>
      <c r="L24" s="24"/>
    </row>
    <row r="25" spans="1:12" ht="18" customHeight="1">
      <c r="A25" s="193" t="s">
        <v>77</v>
      </c>
      <c r="B25" s="194"/>
      <c r="C25" s="165">
        <v>751</v>
      </c>
      <c r="D25" s="192"/>
      <c r="E25" s="165">
        <v>704</v>
      </c>
      <c r="F25" s="160"/>
      <c r="G25" s="165">
        <v>1126</v>
      </c>
      <c r="H25" s="164"/>
      <c r="I25" s="165">
        <v>844</v>
      </c>
      <c r="J25" s="164"/>
      <c r="K25" s="24"/>
      <c r="L25" s="24"/>
    </row>
    <row r="26" spans="1:12" ht="18" customHeight="1">
      <c r="A26" s="193" t="s">
        <v>78</v>
      </c>
      <c r="B26" s="194"/>
      <c r="C26" s="165">
        <v>25</v>
      </c>
      <c r="D26" s="192"/>
      <c r="E26" s="165">
        <v>58</v>
      </c>
      <c r="F26" s="160"/>
      <c r="G26" s="165">
        <v>54</v>
      </c>
      <c r="H26" s="164"/>
      <c r="I26" s="165">
        <v>77</v>
      </c>
      <c r="J26" s="164"/>
      <c r="K26" s="195"/>
      <c r="L26" s="195"/>
    </row>
    <row r="27" spans="1:12" ht="18" customHeight="1">
      <c r="A27" s="196" t="s">
        <v>79</v>
      </c>
      <c r="B27" s="197"/>
      <c r="C27" s="165">
        <v>405</v>
      </c>
      <c r="D27" s="192"/>
      <c r="E27" s="165">
        <v>325</v>
      </c>
      <c r="F27" s="160"/>
      <c r="G27" s="165">
        <v>401</v>
      </c>
      <c r="H27" s="164"/>
      <c r="I27" s="165">
        <v>313</v>
      </c>
      <c r="J27" s="164"/>
      <c r="K27" s="195"/>
      <c r="L27" s="195"/>
    </row>
    <row r="28" spans="1:12" ht="18" customHeight="1">
      <c r="A28" s="196" t="s">
        <v>80</v>
      </c>
      <c r="B28" s="197"/>
      <c r="C28" s="165">
        <v>324</v>
      </c>
      <c r="D28" s="192"/>
      <c r="E28" s="165">
        <v>324</v>
      </c>
      <c r="F28" s="160"/>
      <c r="G28" s="165">
        <v>276</v>
      </c>
      <c r="H28" s="164"/>
      <c r="I28" s="165">
        <v>283</v>
      </c>
      <c r="J28" s="164"/>
      <c r="K28" s="198"/>
      <c r="L28" s="198"/>
    </row>
    <row r="29" spans="1:12" ht="18" customHeight="1">
      <c r="A29" s="196" t="s">
        <v>81</v>
      </c>
      <c r="B29" s="197"/>
      <c r="C29" s="165">
        <v>42</v>
      </c>
      <c r="D29" s="192"/>
      <c r="E29" s="165">
        <v>56</v>
      </c>
      <c r="F29" s="160"/>
      <c r="G29" s="165">
        <v>47</v>
      </c>
      <c r="H29" s="164"/>
      <c r="I29" s="165">
        <v>45</v>
      </c>
      <c r="J29" s="164"/>
      <c r="K29" s="198"/>
      <c r="L29" s="198"/>
    </row>
    <row r="30" spans="1:12" ht="18" customHeight="1">
      <c r="A30" s="199" t="s">
        <v>82</v>
      </c>
      <c r="B30" s="200"/>
      <c r="C30" s="201" t="s">
        <v>83</v>
      </c>
      <c r="D30" s="202"/>
      <c r="E30" s="201" t="s">
        <v>84</v>
      </c>
      <c r="F30" s="203"/>
      <c r="G30" s="201">
        <v>306</v>
      </c>
      <c r="H30" s="203"/>
      <c r="I30" s="201">
        <v>723</v>
      </c>
      <c r="J30" s="203"/>
      <c r="K30" s="198"/>
      <c r="L30" s="198"/>
    </row>
    <row r="31" spans="1:12" ht="18" customHeight="1" thickBot="1">
      <c r="A31" s="204" t="s">
        <v>85</v>
      </c>
      <c r="B31" s="205"/>
      <c r="C31" s="170">
        <v>1184</v>
      </c>
      <c r="D31" s="206"/>
      <c r="E31" s="170">
        <v>2285</v>
      </c>
      <c r="F31" s="207"/>
      <c r="G31" s="170">
        <v>3525</v>
      </c>
      <c r="H31" s="169"/>
      <c r="I31" s="170">
        <v>5526</v>
      </c>
      <c r="J31" s="169"/>
      <c r="K31" s="198"/>
      <c r="L31" s="198"/>
    </row>
    <row r="32" spans="1:12" ht="18" customHeight="1">
      <c r="A32" s="208" t="s">
        <v>86</v>
      </c>
      <c r="B32" s="30"/>
      <c r="C32" s="209"/>
      <c r="D32" s="209"/>
      <c r="E32" s="209"/>
      <c r="F32" s="209"/>
      <c r="G32" s="209"/>
      <c r="H32" s="210"/>
      <c r="I32" s="210"/>
      <c r="J32" s="2"/>
      <c r="K32" s="2"/>
      <c r="L32" s="2"/>
    </row>
    <row r="34" spans="1:17" ht="20.100000000000001" customHeight="1">
      <c r="A34" s="1" t="s">
        <v>87</v>
      </c>
      <c r="C34" s="2"/>
      <c r="D34" s="2"/>
      <c r="E34" s="2"/>
      <c r="F34" s="2"/>
      <c r="G34" s="2"/>
      <c r="H34" s="2"/>
      <c r="I34" s="131" t="s">
        <v>58</v>
      </c>
      <c r="J34" s="131"/>
      <c r="K34" s="2"/>
      <c r="L34" s="2"/>
      <c r="Q34" s="172"/>
    </row>
    <row r="35" spans="1:17" ht="7.5" customHeight="1" thickBot="1">
      <c r="C35" s="2"/>
      <c r="D35" s="2"/>
      <c r="E35" s="2"/>
      <c r="F35" s="2"/>
      <c r="G35" s="24"/>
      <c r="H35" s="24"/>
      <c r="I35" s="133"/>
      <c r="J35" s="133"/>
      <c r="K35" s="211"/>
      <c r="L35" s="212"/>
      <c r="O35" s="213"/>
      <c r="Q35" s="172"/>
    </row>
    <row r="36" spans="1:17" ht="21.95" customHeight="1">
      <c r="A36" s="177" t="s">
        <v>88</v>
      </c>
      <c r="B36" s="177"/>
      <c r="C36" s="214" t="s">
        <v>16</v>
      </c>
      <c r="D36" s="215"/>
      <c r="E36" s="214">
        <v>25</v>
      </c>
      <c r="F36" s="215"/>
      <c r="G36" s="180">
        <v>26</v>
      </c>
      <c r="H36" s="181"/>
      <c r="I36" s="214">
        <v>27</v>
      </c>
      <c r="J36" s="216"/>
      <c r="K36" s="217" t="s">
        <v>89</v>
      </c>
      <c r="L36" s="217" t="s">
        <v>90</v>
      </c>
    </row>
    <row r="37" spans="1:17" ht="21.95" customHeight="1" thickBot="1">
      <c r="A37" s="183" t="s">
        <v>91</v>
      </c>
      <c r="B37" s="184"/>
      <c r="C37" s="218">
        <f>SUM(C38:C41)</f>
        <v>3317</v>
      </c>
      <c r="D37" s="219"/>
      <c r="E37" s="218">
        <v>3621</v>
      </c>
      <c r="F37" s="219"/>
      <c r="G37" s="218">
        <f>SUM(G38:H41)</f>
        <v>3575</v>
      </c>
      <c r="H37" s="220"/>
      <c r="I37" s="218">
        <f>SUM(I38:J41)</f>
        <v>3569</v>
      </c>
      <c r="J37" s="220"/>
      <c r="K37" s="221" t="s">
        <v>90</v>
      </c>
      <c r="L37" s="221" t="s">
        <v>90</v>
      </c>
    </row>
    <row r="38" spans="1:17" ht="21.95" customHeight="1" thickTop="1">
      <c r="A38" s="190" t="s">
        <v>92</v>
      </c>
      <c r="B38" s="191"/>
      <c r="C38" s="222">
        <v>1606</v>
      </c>
      <c r="E38" s="222">
        <v>1716</v>
      </c>
      <c r="G38" s="222">
        <v>1911</v>
      </c>
      <c r="H38" s="223"/>
      <c r="I38" s="222">
        <v>1990</v>
      </c>
      <c r="J38" s="223"/>
      <c r="K38" s="224" t="s">
        <v>89</v>
      </c>
      <c r="L38" s="224" t="s">
        <v>90</v>
      </c>
    </row>
    <row r="39" spans="1:17" ht="21.95" customHeight="1">
      <c r="A39" s="193" t="s">
        <v>93</v>
      </c>
      <c r="B39" s="194"/>
      <c r="C39" s="222">
        <v>182</v>
      </c>
      <c r="E39" s="222">
        <v>356</v>
      </c>
      <c r="G39" s="222">
        <v>211</v>
      </c>
      <c r="H39" s="223"/>
      <c r="I39" s="222">
        <v>220</v>
      </c>
      <c r="J39" s="223"/>
      <c r="K39" s="224" t="s">
        <v>89</v>
      </c>
      <c r="L39" s="224" t="s">
        <v>94</v>
      </c>
    </row>
    <row r="40" spans="1:17" ht="21.95" customHeight="1">
      <c r="A40" s="193" t="s">
        <v>95</v>
      </c>
      <c r="B40" s="194"/>
      <c r="C40" s="222">
        <v>860</v>
      </c>
      <c r="E40" s="222">
        <v>922</v>
      </c>
      <c r="G40" s="222">
        <v>848</v>
      </c>
      <c r="H40" s="223"/>
      <c r="I40" s="222">
        <v>759</v>
      </c>
      <c r="J40" s="223"/>
      <c r="K40" s="224" t="s">
        <v>96</v>
      </c>
      <c r="L40" s="224" t="s">
        <v>90</v>
      </c>
    </row>
    <row r="41" spans="1:17" ht="21.95" customHeight="1" thickBot="1">
      <c r="A41" s="225" t="s">
        <v>97</v>
      </c>
      <c r="B41" s="226"/>
      <c r="C41" s="227">
        <v>669</v>
      </c>
      <c r="D41" s="228"/>
      <c r="E41" s="227">
        <v>627</v>
      </c>
      <c r="F41" s="228"/>
      <c r="G41" s="227">
        <v>605</v>
      </c>
      <c r="H41" s="229"/>
      <c r="I41" s="227">
        <v>600</v>
      </c>
      <c r="J41" s="229"/>
      <c r="K41" s="224" t="s">
        <v>96</v>
      </c>
      <c r="L41" s="224" t="s">
        <v>90</v>
      </c>
    </row>
    <row r="42" spans="1:17" ht="16.5" customHeight="1">
      <c r="A42" s="29" t="s">
        <v>98</v>
      </c>
      <c r="B42" s="30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7" ht="14.6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N43" s="24"/>
      <c r="O43" s="24"/>
      <c r="P43" s="24"/>
      <c r="Q43" s="172"/>
    </row>
  </sheetData>
  <mergeCells count="39">
    <mergeCell ref="A37:B37"/>
    <mergeCell ref="A38:B38"/>
    <mergeCell ref="A39:B39"/>
    <mergeCell ref="A40:B40"/>
    <mergeCell ref="A41:B41"/>
    <mergeCell ref="A30:B30"/>
    <mergeCell ref="A31:B31"/>
    <mergeCell ref="I34:J35"/>
    <mergeCell ref="A36:B36"/>
    <mergeCell ref="C36:D36"/>
    <mergeCell ref="E36:F36"/>
    <mergeCell ref="G36:H36"/>
    <mergeCell ref="I36:J36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I15:J16"/>
    <mergeCell ref="F16:H16"/>
    <mergeCell ref="A17:B17"/>
    <mergeCell ref="C17:D17"/>
    <mergeCell ref="E17:F17"/>
    <mergeCell ref="G17:H17"/>
    <mergeCell ref="I17:J17"/>
    <mergeCell ref="I1:J2"/>
    <mergeCell ref="A3:A4"/>
    <mergeCell ref="B3:B4"/>
    <mergeCell ref="C3:D4"/>
    <mergeCell ref="E3:F4"/>
    <mergeCell ref="G3:H4"/>
    <mergeCell ref="I3:J4"/>
  </mergeCells>
  <phoneticPr fontId="3"/>
  <printOptions gridLinesSet="0"/>
  <pageMargins left="0.62992125984251968" right="0.78740157480314965" top="0.78740157480314965" bottom="0.78740157480314965" header="0" footer="0"/>
  <pageSetup paperSize="9" scale="98" firstPageNumber="136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topLeftCell="A25" zoomScaleNormal="100" zoomScaleSheetLayoutView="100" workbookViewId="0">
      <selection activeCell="H44" sqref="H44"/>
    </sheetView>
  </sheetViews>
  <sheetFormatPr defaultColWidth="10.375" defaultRowHeight="18" customHeight="1"/>
  <cols>
    <col min="1" max="1" width="2.5" style="2" customWidth="1"/>
    <col min="2" max="2" width="5.75" style="2" customWidth="1"/>
    <col min="3" max="3" width="2.5" style="2" customWidth="1"/>
    <col min="4" max="4" width="7.75" style="2" customWidth="1"/>
    <col min="5" max="9" width="8.375" style="2" customWidth="1"/>
    <col min="10" max="11" width="10" style="2" customWidth="1"/>
    <col min="12" max="12" width="0.5" style="2" customWidth="1"/>
    <col min="13" max="13" width="2.125" style="2" customWidth="1"/>
    <col min="14" max="14" width="3.25" style="2" customWidth="1"/>
    <col min="15" max="15" width="5" style="2" customWidth="1"/>
    <col min="16" max="16" width="1.25" style="2" customWidth="1"/>
    <col min="17" max="17" width="3.375" style="2" customWidth="1"/>
    <col min="18" max="18" width="1.25" style="2" customWidth="1"/>
    <col min="19" max="19" width="5.125" style="2" customWidth="1"/>
    <col min="20" max="20" width="1.125" style="2" customWidth="1"/>
    <col min="21" max="21" width="2.25" style="2" customWidth="1"/>
    <col min="22" max="22" width="2.375" style="2" customWidth="1"/>
    <col min="23" max="23" width="5" style="2" customWidth="1"/>
    <col min="24" max="25" width="1.25" style="2" customWidth="1"/>
    <col min="26" max="26" width="4.25" style="2" customWidth="1"/>
    <col min="27" max="27" width="7.25" style="2" customWidth="1"/>
    <col min="28" max="256" width="10.375" style="2"/>
    <col min="257" max="257" width="2.5" style="2" customWidth="1"/>
    <col min="258" max="258" width="5.75" style="2" customWidth="1"/>
    <col min="259" max="259" width="2.5" style="2" customWidth="1"/>
    <col min="260" max="260" width="7.75" style="2" customWidth="1"/>
    <col min="261" max="265" width="8.375" style="2" customWidth="1"/>
    <col min="266" max="267" width="10" style="2" customWidth="1"/>
    <col min="268" max="268" width="0.5" style="2" customWidth="1"/>
    <col min="269" max="269" width="2.125" style="2" customWidth="1"/>
    <col min="270" max="270" width="3.25" style="2" customWidth="1"/>
    <col min="271" max="271" width="5" style="2" customWidth="1"/>
    <col min="272" max="272" width="1.25" style="2" customWidth="1"/>
    <col min="273" max="273" width="3.375" style="2" customWidth="1"/>
    <col min="274" max="274" width="1.25" style="2" customWidth="1"/>
    <col min="275" max="275" width="5.125" style="2" customWidth="1"/>
    <col min="276" max="276" width="1.125" style="2" customWidth="1"/>
    <col min="277" max="277" width="2.25" style="2" customWidth="1"/>
    <col min="278" max="278" width="2.375" style="2" customWidth="1"/>
    <col min="279" max="279" width="5" style="2" customWidth="1"/>
    <col min="280" max="281" width="1.25" style="2" customWidth="1"/>
    <col min="282" max="282" width="4.25" style="2" customWidth="1"/>
    <col min="283" max="283" width="7.25" style="2" customWidth="1"/>
    <col min="284" max="512" width="10.375" style="2"/>
    <col min="513" max="513" width="2.5" style="2" customWidth="1"/>
    <col min="514" max="514" width="5.75" style="2" customWidth="1"/>
    <col min="515" max="515" width="2.5" style="2" customWidth="1"/>
    <col min="516" max="516" width="7.75" style="2" customWidth="1"/>
    <col min="517" max="521" width="8.375" style="2" customWidth="1"/>
    <col min="522" max="523" width="10" style="2" customWidth="1"/>
    <col min="524" max="524" width="0.5" style="2" customWidth="1"/>
    <col min="525" max="525" width="2.125" style="2" customWidth="1"/>
    <col min="526" max="526" width="3.25" style="2" customWidth="1"/>
    <col min="527" max="527" width="5" style="2" customWidth="1"/>
    <col min="528" max="528" width="1.25" style="2" customWidth="1"/>
    <col min="529" max="529" width="3.375" style="2" customWidth="1"/>
    <col min="530" max="530" width="1.25" style="2" customWidth="1"/>
    <col min="531" max="531" width="5.125" style="2" customWidth="1"/>
    <col min="532" max="532" width="1.125" style="2" customWidth="1"/>
    <col min="533" max="533" width="2.25" style="2" customWidth="1"/>
    <col min="534" max="534" width="2.375" style="2" customWidth="1"/>
    <col min="535" max="535" width="5" style="2" customWidth="1"/>
    <col min="536" max="537" width="1.25" style="2" customWidth="1"/>
    <col min="538" max="538" width="4.25" style="2" customWidth="1"/>
    <col min="539" max="539" width="7.25" style="2" customWidth="1"/>
    <col min="540" max="768" width="10.375" style="2"/>
    <col min="769" max="769" width="2.5" style="2" customWidth="1"/>
    <col min="770" max="770" width="5.75" style="2" customWidth="1"/>
    <col min="771" max="771" width="2.5" style="2" customWidth="1"/>
    <col min="772" max="772" width="7.75" style="2" customWidth="1"/>
    <col min="773" max="777" width="8.375" style="2" customWidth="1"/>
    <col min="778" max="779" width="10" style="2" customWidth="1"/>
    <col min="780" max="780" width="0.5" style="2" customWidth="1"/>
    <col min="781" max="781" width="2.125" style="2" customWidth="1"/>
    <col min="782" max="782" width="3.25" style="2" customWidth="1"/>
    <col min="783" max="783" width="5" style="2" customWidth="1"/>
    <col min="784" max="784" width="1.25" style="2" customWidth="1"/>
    <col min="785" max="785" width="3.375" style="2" customWidth="1"/>
    <col min="786" max="786" width="1.25" style="2" customWidth="1"/>
    <col min="787" max="787" width="5.125" style="2" customWidth="1"/>
    <col min="788" max="788" width="1.125" style="2" customWidth="1"/>
    <col min="789" max="789" width="2.25" style="2" customWidth="1"/>
    <col min="790" max="790" width="2.375" style="2" customWidth="1"/>
    <col min="791" max="791" width="5" style="2" customWidth="1"/>
    <col min="792" max="793" width="1.25" style="2" customWidth="1"/>
    <col min="794" max="794" width="4.25" style="2" customWidth="1"/>
    <col min="795" max="795" width="7.25" style="2" customWidth="1"/>
    <col min="796" max="1024" width="10.375" style="2"/>
    <col min="1025" max="1025" width="2.5" style="2" customWidth="1"/>
    <col min="1026" max="1026" width="5.75" style="2" customWidth="1"/>
    <col min="1027" max="1027" width="2.5" style="2" customWidth="1"/>
    <col min="1028" max="1028" width="7.75" style="2" customWidth="1"/>
    <col min="1029" max="1033" width="8.375" style="2" customWidth="1"/>
    <col min="1034" max="1035" width="10" style="2" customWidth="1"/>
    <col min="1036" max="1036" width="0.5" style="2" customWidth="1"/>
    <col min="1037" max="1037" width="2.125" style="2" customWidth="1"/>
    <col min="1038" max="1038" width="3.25" style="2" customWidth="1"/>
    <col min="1039" max="1039" width="5" style="2" customWidth="1"/>
    <col min="1040" max="1040" width="1.25" style="2" customWidth="1"/>
    <col min="1041" max="1041" width="3.375" style="2" customWidth="1"/>
    <col min="1042" max="1042" width="1.25" style="2" customWidth="1"/>
    <col min="1043" max="1043" width="5.125" style="2" customWidth="1"/>
    <col min="1044" max="1044" width="1.125" style="2" customWidth="1"/>
    <col min="1045" max="1045" width="2.25" style="2" customWidth="1"/>
    <col min="1046" max="1046" width="2.375" style="2" customWidth="1"/>
    <col min="1047" max="1047" width="5" style="2" customWidth="1"/>
    <col min="1048" max="1049" width="1.25" style="2" customWidth="1"/>
    <col min="1050" max="1050" width="4.25" style="2" customWidth="1"/>
    <col min="1051" max="1051" width="7.25" style="2" customWidth="1"/>
    <col min="1052" max="1280" width="10.375" style="2"/>
    <col min="1281" max="1281" width="2.5" style="2" customWidth="1"/>
    <col min="1282" max="1282" width="5.75" style="2" customWidth="1"/>
    <col min="1283" max="1283" width="2.5" style="2" customWidth="1"/>
    <col min="1284" max="1284" width="7.75" style="2" customWidth="1"/>
    <col min="1285" max="1289" width="8.375" style="2" customWidth="1"/>
    <col min="1290" max="1291" width="10" style="2" customWidth="1"/>
    <col min="1292" max="1292" width="0.5" style="2" customWidth="1"/>
    <col min="1293" max="1293" width="2.125" style="2" customWidth="1"/>
    <col min="1294" max="1294" width="3.25" style="2" customWidth="1"/>
    <col min="1295" max="1295" width="5" style="2" customWidth="1"/>
    <col min="1296" max="1296" width="1.25" style="2" customWidth="1"/>
    <col min="1297" max="1297" width="3.375" style="2" customWidth="1"/>
    <col min="1298" max="1298" width="1.25" style="2" customWidth="1"/>
    <col min="1299" max="1299" width="5.125" style="2" customWidth="1"/>
    <col min="1300" max="1300" width="1.125" style="2" customWidth="1"/>
    <col min="1301" max="1301" width="2.25" style="2" customWidth="1"/>
    <col min="1302" max="1302" width="2.375" style="2" customWidth="1"/>
    <col min="1303" max="1303" width="5" style="2" customWidth="1"/>
    <col min="1304" max="1305" width="1.25" style="2" customWidth="1"/>
    <col min="1306" max="1306" width="4.25" style="2" customWidth="1"/>
    <col min="1307" max="1307" width="7.25" style="2" customWidth="1"/>
    <col min="1308" max="1536" width="10.375" style="2"/>
    <col min="1537" max="1537" width="2.5" style="2" customWidth="1"/>
    <col min="1538" max="1538" width="5.75" style="2" customWidth="1"/>
    <col min="1539" max="1539" width="2.5" style="2" customWidth="1"/>
    <col min="1540" max="1540" width="7.75" style="2" customWidth="1"/>
    <col min="1541" max="1545" width="8.375" style="2" customWidth="1"/>
    <col min="1546" max="1547" width="10" style="2" customWidth="1"/>
    <col min="1548" max="1548" width="0.5" style="2" customWidth="1"/>
    <col min="1549" max="1549" width="2.125" style="2" customWidth="1"/>
    <col min="1550" max="1550" width="3.25" style="2" customWidth="1"/>
    <col min="1551" max="1551" width="5" style="2" customWidth="1"/>
    <col min="1552" max="1552" width="1.25" style="2" customWidth="1"/>
    <col min="1553" max="1553" width="3.375" style="2" customWidth="1"/>
    <col min="1554" max="1554" width="1.25" style="2" customWidth="1"/>
    <col min="1555" max="1555" width="5.125" style="2" customWidth="1"/>
    <col min="1556" max="1556" width="1.125" style="2" customWidth="1"/>
    <col min="1557" max="1557" width="2.25" style="2" customWidth="1"/>
    <col min="1558" max="1558" width="2.375" style="2" customWidth="1"/>
    <col min="1559" max="1559" width="5" style="2" customWidth="1"/>
    <col min="1560" max="1561" width="1.25" style="2" customWidth="1"/>
    <col min="1562" max="1562" width="4.25" style="2" customWidth="1"/>
    <col min="1563" max="1563" width="7.25" style="2" customWidth="1"/>
    <col min="1564" max="1792" width="10.375" style="2"/>
    <col min="1793" max="1793" width="2.5" style="2" customWidth="1"/>
    <col min="1794" max="1794" width="5.75" style="2" customWidth="1"/>
    <col min="1795" max="1795" width="2.5" style="2" customWidth="1"/>
    <col min="1796" max="1796" width="7.75" style="2" customWidth="1"/>
    <col min="1797" max="1801" width="8.375" style="2" customWidth="1"/>
    <col min="1802" max="1803" width="10" style="2" customWidth="1"/>
    <col min="1804" max="1804" width="0.5" style="2" customWidth="1"/>
    <col min="1805" max="1805" width="2.125" style="2" customWidth="1"/>
    <col min="1806" max="1806" width="3.25" style="2" customWidth="1"/>
    <col min="1807" max="1807" width="5" style="2" customWidth="1"/>
    <col min="1808" max="1808" width="1.25" style="2" customWidth="1"/>
    <col min="1809" max="1809" width="3.375" style="2" customWidth="1"/>
    <col min="1810" max="1810" width="1.25" style="2" customWidth="1"/>
    <col min="1811" max="1811" width="5.125" style="2" customWidth="1"/>
    <col min="1812" max="1812" width="1.125" style="2" customWidth="1"/>
    <col min="1813" max="1813" width="2.25" style="2" customWidth="1"/>
    <col min="1814" max="1814" width="2.375" style="2" customWidth="1"/>
    <col min="1815" max="1815" width="5" style="2" customWidth="1"/>
    <col min="1816" max="1817" width="1.25" style="2" customWidth="1"/>
    <col min="1818" max="1818" width="4.25" style="2" customWidth="1"/>
    <col min="1819" max="1819" width="7.25" style="2" customWidth="1"/>
    <col min="1820" max="2048" width="10.375" style="2"/>
    <col min="2049" max="2049" width="2.5" style="2" customWidth="1"/>
    <col min="2050" max="2050" width="5.75" style="2" customWidth="1"/>
    <col min="2051" max="2051" width="2.5" style="2" customWidth="1"/>
    <col min="2052" max="2052" width="7.75" style="2" customWidth="1"/>
    <col min="2053" max="2057" width="8.375" style="2" customWidth="1"/>
    <col min="2058" max="2059" width="10" style="2" customWidth="1"/>
    <col min="2060" max="2060" width="0.5" style="2" customWidth="1"/>
    <col min="2061" max="2061" width="2.125" style="2" customWidth="1"/>
    <col min="2062" max="2062" width="3.25" style="2" customWidth="1"/>
    <col min="2063" max="2063" width="5" style="2" customWidth="1"/>
    <col min="2064" max="2064" width="1.25" style="2" customWidth="1"/>
    <col min="2065" max="2065" width="3.375" style="2" customWidth="1"/>
    <col min="2066" max="2066" width="1.25" style="2" customWidth="1"/>
    <col min="2067" max="2067" width="5.125" style="2" customWidth="1"/>
    <col min="2068" max="2068" width="1.125" style="2" customWidth="1"/>
    <col min="2069" max="2069" width="2.25" style="2" customWidth="1"/>
    <col min="2070" max="2070" width="2.375" style="2" customWidth="1"/>
    <col min="2071" max="2071" width="5" style="2" customWidth="1"/>
    <col min="2072" max="2073" width="1.25" style="2" customWidth="1"/>
    <col min="2074" max="2074" width="4.25" style="2" customWidth="1"/>
    <col min="2075" max="2075" width="7.25" style="2" customWidth="1"/>
    <col min="2076" max="2304" width="10.375" style="2"/>
    <col min="2305" max="2305" width="2.5" style="2" customWidth="1"/>
    <col min="2306" max="2306" width="5.75" style="2" customWidth="1"/>
    <col min="2307" max="2307" width="2.5" style="2" customWidth="1"/>
    <col min="2308" max="2308" width="7.75" style="2" customWidth="1"/>
    <col min="2309" max="2313" width="8.375" style="2" customWidth="1"/>
    <col min="2314" max="2315" width="10" style="2" customWidth="1"/>
    <col min="2316" max="2316" width="0.5" style="2" customWidth="1"/>
    <col min="2317" max="2317" width="2.125" style="2" customWidth="1"/>
    <col min="2318" max="2318" width="3.25" style="2" customWidth="1"/>
    <col min="2319" max="2319" width="5" style="2" customWidth="1"/>
    <col min="2320" max="2320" width="1.25" style="2" customWidth="1"/>
    <col min="2321" max="2321" width="3.375" style="2" customWidth="1"/>
    <col min="2322" max="2322" width="1.25" style="2" customWidth="1"/>
    <col min="2323" max="2323" width="5.125" style="2" customWidth="1"/>
    <col min="2324" max="2324" width="1.125" style="2" customWidth="1"/>
    <col min="2325" max="2325" width="2.25" style="2" customWidth="1"/>
    <col min="2326" max="2326" width="2.375" style="2" customWidth="1"/>
    <col min="2327" max="2327" width="5" style="2" customWidth="1"/>
    <col min="2328" max="2329" width="1.25" style="2" customWidth="1"/>
    <col min="2330" max="2330" width="4.25" style="2" customWidth="1"/>
    <col min="2331" max="2331" width="7.25" style="2" customWidth="1"/>
    <col min="2332" max="2560" width="10.375" style="2"/>
    <col min="2561" max="2561" width="2.5" style="2" customWidth="1"/>
    <col min="2562" max="2562" width="5.75" style="2" customWidth="1"/>
    <col min="2563" max="2563" width="2.5" style="2" customWidth="1"/>
    <col min="2564" max="2564" width="7.75" style="2" customWidth="1"/>
    <col min="2565" max="2569" width="8.375" style="2" customWidth="1"/>
    <col min="2570" max="2571" width="10" style="2" customWidth="1"/>
    <col min="2572" max="2572" width="0.5" style="2" customWidth="1"/>
    <col min="2573" max="2573" width="2.125" style="2" customWidth="1"/>
    <col min="2574" max="2574" width="3.25" style="2" customWidth="1"/>
    <col min="2575" max="2575" width="5" style="2" customWidth="1"/>
    <col min="2576" max="2576" width="1.25" style="2" customWidth="1"/>
    <col min="2577" max="2577" width="3.375" style="2" customWidth="1"/>
    <col min="2578" max="2578" width="1.25" style="2" customWidth="1"/>
    <col min="2579" max="2579" width="5.125" style="2" customWidth="1"/>
    <col min="2580" max="2580" width="1.125" style="2" customWidth="1"/>
    <col min="2581" max="2581" width="2.25" style="2" customWidth="1"/>
    <col min="2582" max="2582" width="2.375" style="2" customWidth="1"/>
    <col min="2583" max="2583" width="5" style="2" customWidth="1"/>
    <col min="2584" max="2585" width="1.25" style="2" customWidth="1"/>
    <col min="2586" max="2586" width="4.25" style="2" customWidth="1"/>
    <col min="2587" max="2587" width="7.25" style="2" customWidth="1"/>
    <col min="2588" max="2816" width="10.375" style="2"/>
    <col min="2817" max="2817" width="2.5" style="2" customWidth="1"/>
    <col min="2818" max="2818" width="5.75" style="2" customWidth="1"/>
    <col min="2819" max="2819" width="2.5" style="2" customWidth="1"/>
    <col min="2820" max="2820" width="7.75" style="2" customWidth="1"/>
    <col min="2821" max="2825" width="8.375" style="2" customWidth="1"/>
    <col min="2826" max="2827" width="10" style="2" customWidth="1"/>
    <col min="2828" max="2828" width="0.5" style="2" customWidth="1"/>
    <col min="2829" max="2829" width="2.125" style="2" customWidth="1"/>
    <col min="2830" max="2830" width="3.25" style="2" customWidth="1"/>
    <col min="2831" max="2831" width="5" style="2" customWidth="1"/>
    <col min="2832" max="2832" width="1.25" style="2" customWidth="1"/>
    <col min="2833" max="2833" width="3.375" style="2" customWidth="1"/>
    <col min="2834" max="2834" width="1.25" style="2" customWidth="1"/>
    <col min="2835" max="2835" width="5.125" style="2" customWidth="1"/>
    <col min="2836" max="2836" width="1.125" style="2" customWidth="1"/>
    <col min="2837" max="2837" width="2.25" style="2" customWidth="1"/>
    <col min="2838" max="2838" width="2.375" style="2" customWidth="1"/>
    <col min="2839" max="2839" width="5" style="2" customWidth="1"/>
    <col min="2840" max="2841" width="1.25" style="2" customWidth="1"/>
    <col min="2842" max="2842" width="4.25" style="2" customWidth="1"/>
    <col min="2843" max="2843" width="7.25" style="2" customWidth="1"/>
    <col min="2844" max="3072" width="10.375" style="2"/>
    <col min="3073" max="3073" width="2.5" style="2" customWidth="1"/>
    <col min="3074" max="3074" width="5.75" style="2" customWidth="1"/>
    <col min="3075" max="3075" width="2.5" style="2" customWidth="1"/>
    <col min="3076" max="3076" width="7.75" style="2" customWidth="1"/>
    <col min="3077" max="3081" width="8.375" style="2" customWidth="1"/>
    <col min="3082" max="3083" width="10" style="2" customWidth="1"/>
    <col min="3084" max="3084" width="0.5" style="2" customWidth="1"/>
    <col min="3085" max="3085" width="2.125" style="2" customWidth="1"/>
    <col min="3086" max="3086" width="3.25" style="2" customWidth="1"/>
    <col min="3087" max="3087" width="5" style="2" customWidth="1"/>
    <col min="3088" max="3088" width="1.25" style="2" customWidth="1"/>
    <col min="3089" max="3089" width="3.375" style="2" customWidth="1"/>
    <col min="3090" max="3090" width="1.25" style="2" customWidth="1"/>
    <col min="3091" max="3091" width="5.125" style="2" customWidth="1"/>
    <col min="3092" max="3092" width="1.125" style="2" customWidth="1"/>
    <col min="3093" max="3093" width="2.25" style="2" customWidth="1"/>
    <col min="3094" max="3094" width="2.375" style="2" customWidth="1"/>
    <col min="3095" max="3095" width="5" style="2" customWidth="1"/>
    <col min="3096" max="3097" width="1.25" style="2" customWidth="1"/>
    <col min="3098" max="3098" width="4.25" style="2" customWidth="1"/>
    <col min="3099" max="3099" width="7.25" style="2" customWidth="1"/>
    <col min="3100" max="3328" width="10.375" style="2"/>
    <col min="3329" max="3329" width="2.5" style="2" customWidth="1"/>
    <col min="3330" max="3330" width="5.75" style="2" customWidth="1"/>
    <col min="3331" max="3331" width="2.5" style="2" customWidth="1"/>
    <col min="3332" max="3332" width="7.75" style="2" customWidth="1"/>
    <col min="3333" max="3337" width="8.375" style="2" customWidth="1"/>
    <col min="3338" max="3339" width="10" style="2" customWidth="1"/>
    <col min="3340" max="3340" width="0.5" style="2" customWidth="1"/>
    <col min="3341" max="3341" width="2.125" style="2" customWidth="1"/>
    <col min="3342" max="3342" width="3.25" style="2" customWidth="1"/>
    <col min="3343" max="3343" width="5" style="2" customWidth="1"/>
    <col min="3344" max="3344" width="1.25" style="2" customWidth="1"/>
    <col min="3345" max="3345" width="3.375" style="2" customWidth="1"/>
    <col min="3346" max="3346" width="1.25" style="2" customWidth="1"/>
    <col min="3347" max="3347" width="5.125" style="2" customWidth="1"/>
    <col min="3348" max="3348" width="1.125" style="2" customWidth="1"/>
    <col min="3349" max="3349" width="2.25" style="2" customWidth="1"/>
    <col min="3350" max="3350" width="2.375" style="2" customWidth="1"/>
    <col min="3351" max="3351" width="5" style="2" customWidth="1"/>
    <col min="3352" max="3353" width="1.25" style="2" customWidth="1"/>
    <col min="3354" max="3354" width="4.25" style="2" customWidth="1"/>
    <col min="3355" max="3355" width="7.25" style="2" customWidth="1"/>
    <col min="3356" max="3584" width="10.375" style="2"/>
    <col min="3585" max="3585" width="2.5" style="2" customWidth="1"/>
    <col min="3586" max="3586" width="5.75" style="2" customWidth="1"/>
    <col min="3587" max="3587" width="2.5" style="2" customWidth="1"/>
    <col min="3588" max="3588" width="7.75" style="2" customWidth="1"/>
    <col min="3589" max="3593" width="8.375" style="2" customWidth="1"/>
    <col min="3594" max="3595" width="10" style="2" customWidth="1"/>
    <col min="3596" max="3596" width="0.5" style="2" customWidth="1"/>
    <col min="3597" max="3597" width="2.125" style="2" customWidth="1"/>
    <col min="3598" max="3598" width="3.25" style="2" customWidth="1"/>
    <col min="3599" max="3599" width="5" style="2" customWidth="1"/>
    <col min="3600" max="3600" width="1.25" style="2" customWidth="1"/>
    <col min="3601" max="3601" width="3.375" style="2" customWidth="1"/>
    <col min="3602" max="3602" width="1.25" style="2" customWidth="1"/>
    <col min="3603" max="3603" width="5.125" style="2" customWidth="1"/>
    <col min="3604" max="3604" width="1.125" style="2" customWidth="1"/>
    <col min="3605" max="3605" width="2.25" style="2" customWidth="1"/>
    <col min="3606" max="3606" width="2.375" style="2" customWidth="1"/>
    <col min="3607" max="3607" width="5" style="2" customWidth="1"/>
    <col min="3608" max="3609" width="1.25" style="2" customWidth="1"/>
    <col min="3610" max="3610" width="4.25" style="2" customWidth="1"/>
    <col min="3611" max="3611" width="7.25" style="2" customWidth="1"/>
    <col min="3612" max="3840" width="10.375" style="2"/>
    <col min="3841" max="3841" width="2.5" style="2" customWidth="1"/>
    <col min="3842" max="3842" width="5.75" style="2" customWidth="1"/>
    <col min="3843" max="3843" width="2.5" style="2" customWidth="1"/>
    <col min="3844" max="3844" width="7.75" style="2" customWidth="1"/>
    <col min="3845" max="3849" width="8.375" style="2" customWidth="1"/>
    <col min="3850" max="3851" width="10" style="2" customWidth="1"/>
    <col min="3852" max="3852" width="0.5" style="2" customWidth="1"/>
    <col min="3853" max="3853" width="2.125" style="2" customWidth="1"/>
    <col min="3854" max="3854" width="3.25" style="2" customWidth="1"/>
    <col min="3855" max="3855" width="5" style="2" customWidth="1"/>
    <col min="3856" max="3856" width="1.25" style="2" customWidth="1"/>
    <col min="3857" max="3857" width="3.375" style="2" customWidth="1"/>
    <col min="3858" max="3858" width="1.25" style="2" customWidth="1"/>
    <col min="3859" max="3859" width="5.125" style="2" customWidth="1"/>
    <col min="3860" max="3860" width="1.125" style="2" customWidth="1"/>
    <col min="3861" max="3861" width="2.25" style="2" customWidth="1"/>
    <col min="3862" max="3862" width="2.375" style="2" customWidth="1"/>
    <col min="3863" max="3863" width="5" style="2" customWidth="1"/>
    <col min="3864" max="3865" width="1.25" style="2" customWidth="1"/>
    <col min="3866" max="3866" width="4.25" style="2" customWidth="1"/>
    <col min="3867" max="3867" width="7.25" style="2" customWidth="1"/>
    <col min="3868" max="4096" width="10.375" style="2"/>
    <col min="4097" max="4097" width="2.5" style="2" customWidth="1"/>
    <col min="4098" max="4098" width="5.75" style="2" customWidth="1"/>
    <col min="4099" max="4099" width="2.5" style="2" customWidth="1"/>
    <col min="4100" max="4100" width="7.75" style="2" customWidth="1"/>
    <col min="4101" max="4105" width="8.375" style="2" customWidth="1"/>
    <col min="4106" max="4107" width="10" style="2" customWidth="1"/>
    <col min="4108" max="4108" width="0.5" style="2" customWidth="1"/>
    <col min="4109" max="4109" width="2.125" style="2" customWidth="1"/>
    <col min="4110" max="4110" width="3.25" style="2" customWidth="1"/>
    <col min="4111" max="4111" width="5" style="2" customWidth="1"/>
    <col min="4112" max="4112" width="1.25" style="2" customWidth="1"/>
    <col min="4113" max="4113" width="3.375" style="2" customWidth="1"/>
    <col min="4114" max="4114" width="1.25" style="2" customWidth="1"/>
    <col min="4115" max="4115" width="5.125" style="2" customWidth="1"/>
    <col min="4116" max="4116" width="1.125" style="2" customWidth="1"/>
    <col min="4117" max="4117" width="2.25" style="2" customWidth="1"/>
    <col min="4118" max="4118" width="2.375" style="2" customWidth="1"/>
    <col min="4119" max="4119" width="5" style="2" customWidth="1"/>
    <col min="4120" max="4121" width="1.25" style="2" customWidth="1"/>
    <col min="4122" max="4122" width="4.25" style="2" customWidth="1"/>
    <col min="4123" max="4123" width="7.25" style="2" customWidth="1"/>
    <col min="4124" max="4352" width="10.375" style="2"/>
    <col min="4353" max="4353" width="2.5" style="2" customWidth="1"/>
    <col min="4354" max="4354" width="5.75" style="2" customWidth="1"/>
    <col min="4355" max="4355" width="2.5" style="2" customWidth="1"/>
    <col min="4356" max="4356" width="7.75" style="2" customWidth="1"/>
    <col min="4357" max="4361" width="8.375" style="2" customWidth="1"/>
    <col min="4362" max="4363" width="10" style="2" customWidth="1"/>
    <col min="4364" max="4364" width="0.5" style="2" customWidth="1"/>
    <col min="4365" max="4365" width="2.125" style="2" customWidth="1"/>
    <col min="4366" max="4366" width="3.25" style="2" customWidth="1"/>
    <col min="4367" max="4367" width="5" style="2" customWidth="1"/>
    <col min="4368" max="4368" width="1.25" style="2" customWidth="1"/>
    <col min="4369" max="4369" width="3.375" style="2" customWidth="1"/>
    <col min="4370" max="4370" width="1.25" style="2" customWidth="1"/>
    <col min="4371" max="4371" width="5.125" style="2" customWidth="1"/>
    <col min="4372" max="4372" width="1.125" style="2" customWidth="1"/>
    <col min="4373" max="4373" width="2.25" style="2" customWidth="1"/>
    <col min="4374" max="4374" width="2.375" style="2" customWidth="1"/>
    <col min="4375" max="4375" width="5" style="2" customWidth="1"/>
    <col min="4376" max="4377" width="1.25" style="2" customWidth="1"/>
    <col min="4378" max="4378" width="4.25" style="2" customWidth="1"/>
    <col min="4379" max="4379" width="7.25" style="2" customWidth="1"/>
    <col min="4380" max="4608" width="10.375" style="2"/>
    <col min="4609" max="4609" width="2.5" style="2" customWidth="1"/>
    <col min="4610" max="4610" width="5.75" style="2" customWidth="1"/>
    <col min="4611" max="4611" width="2.5" style="2" customWidth="1"/>
    <col min="4612" max="4612" width="7.75" style="2" customWidth="1"/>
    <col min="4613" max="4617" width="8.375" style="2" customWidth="1"/>
    <col min="4618" max="4619" width="10" style="2" customWidth="1"/>
    <col min="4620" max="4620" width="0.5" style="2" customWidth="1"/>
    <col min="4621" max="4621" width="2.125" style="2" customWidth="1"/>
    <col min="4622" max="4622" width="3.25" style="2" customWidth="1"/>
    <col min="4623" max="4623" width="5" style="2" customWidth="1"/>
    <col min="4624" max="4624" width="1.25" style="2" customWidth="1"/>
    <col min="4625" max="4625" width="3.375" style="2" customWidth="1"/>
    <col min="4626" max="4626" width="1.25" style="2" customWidth="1"/>
    <col min="4627" max="4627" width="5.125" style="2" customWidth="1"/>
    <col min="4628" max="4628" width="1.125" style="2" customWidth="1"/>
    <col min="4629" max="4629" width="2.25" style="2" customWidth="1"/>
    <col min="4630" max="4630" width="2.375" style="2" customWidth="1"/>
    <col min="4631" max="4631" width="5" style="2" customWidth="1"/>
    <col min="4632" max="4633" width="1.25" style="2" customWidth="1"/>
    <col min="4634" max="4634" width="4.25" style="2" customWidth="1"/>
    <col min="4635" max="4635" width="7.25" style="2" customWidth="1"/>
    <col min="4636" max="4864" width="10.375" style="2"/>
    <col min="4865" max="4865" width="2.5" style="2" customWidth="1"/>
    <col min="4866" max="4866" width="5.75" style="2" customWidth="1"/>
    <col min="4867" max="4867" width="2.5" style="2" customWidth="1"/>
    <col min="4868" max="4868" width="7.75" style="2" customWidth="1"/>
    <col min="4869" max="4873" width="8.375" style="2" customWidth="1"/>
    <col min="4874" max="4875" width="10" style="2" customWidth="1"/>
    <col min="4876" max="4876" width="0.5" style="2" customWidth="1"/>
    <col min="4877" max="4877" width="2.125" style="2" customWidth="1"/>
    <col min="4878" max="4878" width="3.25" style="2" customWidth="1"/>
    <col min="4879" max="4879" width="5" style="2" customWidth="1"/>
    <col min="4880" max="4880" width="1.25" style="2" customWidth="1"/>
    <col min="4881" max="4881" width="3.375" style="2" customWidth="1"/>
    <col min="4882" max="4882" width="1.25" style="2" customWidth="1"/>
    <col min="4883" max="4883" width="5.125" style="2" customWidth="1"/>
    <col min="4884" max="4884" width="1.125" style="2" customWidth="1"/>
    <col min="4885" max="4885" width="2.25" style="2" customWidth="1"/>
    <col min="4886" max="4886" width="2.375" style="2" customWidth="1"/>
    <col min="4887" max="4887" width="5" style="2" customWidth="1"/>
    <col min="4888" max="4889" width="1.25" style="2" customWidth="1"/>
    <col min="4890" max="4890" width="4.25" style="2" customWidth="1"/>
    <col min="4891" max="4891" width="7.25" style="2" customWidth="1"/>
    <col min="4892" max="5120" width="10.375" style="2"/>
    <col min="5121" max="5121" width="2.5" style="2" customWidth="1"/>
    <col min="5122" max="5122" width="5.75" style="2" customWidth="1"/>
    <col min="5123" max="5123" width="2.5" style="2" customWidth="1"/>
    <col min="5124" max="5124" width="7.75" style="2" customWidth="1"/>
    <col min="5125" max="5129" width="8.375" style="2" customWidth="1"/>
    <col min="5130" max="5131" width="10" style="2" customWidth="1"/>
    <col min="5132" max="5132" width="0.5" style="2" customWidth="1"/>
    <col min="5133" max="5133" width="2.125" style="2" customWidth="1"/>
    <col min="5134" max="5134" width="3.25" style="2" customWidth="1"/>
    <col min="5135" max="5135" width="5" style="2" customWidth="1"/>
    <col min="5136" max="5136" width="1.25" style="2" customWidth="1"/>
    <col min="5137" max="5137" width="3.375" style="2" customWidth="1"/>
    <col min="5138" max="5138" width="1.25" style="2" customWidth="1"/>
    <col min="5139" max="5139" width="5.125" style="2" customWidth="1"/>
    <col min="5140" max="5140" width="1.125" style="2" customWidth="1"/>
    <col min="5141" max="5141" width="2.25" style="2" customWidth="1"/>
    <col min="5142" max="5142" width="2.375" style="2" customWidth="1"/>
    <col min="5143" max="5143" width="5" style="2" customWidth="1"/>
    <col min="5144" max="5145" width="1.25" style="2" customWidth="1"/>
    <col min="5146" max="5146" width="4.25" style="2" customWidth="1"/>
    <col min="5147" max="5147" width="7.25" style="2" customWidth="1"/>
    <col min="5148" max="5376" width="10.375" style="2"/>
    <col min="5377" max="5377" width="2.5" style="2" customWidth="1"/>
    <col min="5378" max="5378" width="5.75" style="2" customWidth="1"/>
    <col min="5379" max="5379" width="2.5" style="2" customWidth="1"/>
    <col min="5380" max="5380" width="7.75" style="2" customWidth="1"/>
    <col min="5381" max="5385" width="8.375" style="2" customWidth="1"/>
    <col min="5386" max="5387" width="10" style="2" customWidth="1"/>
    <col min="5388" max="5388" width="0.5" style="2" customWidth="1"/>
    <col min="5389" max="5389" width="2.125" style="2" customWidth="1"/>
    <col min="5390" max="5390" width="3.25" style="2" customWidth="1"/>
    <col min="5391" max="5391" width="5" style="2" customWidth="1"/>
    <col min="5392" max="5392" width="1.25" style="2" customWidth="1"/>
    <col min="5393" max="5393" width="3.375" style="2" customWidth="1"/>
    <col min="5394" max="5394" width="1.25" style="2" customWidth="1"/>
    <col min="5395" max="5395" width="5.125" style="2" customWidth="1"/>
    <col min="5396" max="5396" width="1.125" style="2" customWidth="1"/>
    <col min="5397" max="5397" width="2.25" style="2" customWidth="1"/>
    <col min="5398" max="5398" width="2.375" style="2" customWidth="1"/>
    <col min="5399" max="5399" width="5" style="2" customWidth="1"/>
    <col min="5400" max="5401" width="1.25" style="2" customWidth="1"/>
    <col min="5402" max="5402" width="4.25" style="2" customWidth="1"/>
    <col min="5403" max="5403" width="7.25" style="2" customWidth="1"/>
    <col min="5404" max="5632" width="10.375" style="2"/>
    <col min="5633" max="5633" width="2.5" style="2" customWidth="1"/>
    <col min="5634" max="5634" width="5.75" style="2" customWidth="1"/>
    <col min="5635" max="5635" width="2.5" style="2" customWidth="1"/>
    <col min="5636" max="5636" width="7.75" style="2" customWidth="1"/>
    <col min="5637" max="5641" width="8.375" style="2" customWidth="1"/>
    <col min="5642" max="5643" width="10" style="2" customWidth="1"/>
    <col min="5644" max="5644" width="0.5" style="2" customWidth="1"/>
    <col min="5645" max="5645" width="2.125" style="2" customWidth="1"/>
    <col min="5646" max="5646" width="3.25" style="2" customWidth="1"/>
    <col min="5647" max="5647" width="5" style="2" customWidth="1"/>
    <col min="5648" max="5648" width="1.25" style="2" customWidth="1"/>
    <col min="5649" max="5649" width="3.375" style="2" customWidth="1"/>
    <col min="5650" max="5650" width="1.25" style="2" customWidth="1"/>
    <col min="5651" max="5651" width="5.125" style="2" customWidth="1"/>
    <col min="5652" max="5652" width="1.125" style="2" customWidth="1"/>
    <col min="5653" max="5653" width="2.25" style="2" customWidth="1"/>
    <col min="5654" max="5654" width="2.375" style="2" customWidth="1"/>
    <col min="5655" max="5655" width="5" style="2" customWidth="1"/>
    <col min="5656" max="5657" width="1.25" style="2" customWidth="1"/>
    <col min="5658" max="5658" width="4.25" style="2" customWidth="1"/>
    <col min="5659" max="5659" width="7.25" style="2" customWidth="1"/>
    <col min="5660" max="5888" width="10.375" style="2"/>
    <col min="5889" max="5889" width="2.5" style="2" customWidth="1"/>
    <col min="5890" max="5890" width="5.75" style="2" customWidth="1"/>
    <col min="5891" max="5891" width="2.5" style="2" customWidth="1"/>
    <col min="5892" max="5892" width="7.75" style="2" customWidth="1"/>
    <col min="5893" max="5897" width="8.375" style="2" customWidth="1"/>
    <col min="5898" max="5899" width="10" style="2" customWidth="1"/>
    <col min="5900" max="5900" width="0.5" style="2" customWidth="1"/>
    <col min="5901" max="5901" width="2.125" style="2" customWidth="1"/>
    <col min="5902" max="5902" width="3.25" style="2" customWidth="1"/>
    <col min="5903" max="5903" width="5" style="2" customWidth="1"/>
    <col min="5904" max="5904" width="1.25" style="2" customWidth="1"/>
    <col min="5905" max="5905" width="3.375" style="2" customWidth="1"/>
    <col min="5906" max="5906" width="1.25" style="2" customWidth="1"/>
    <col min="5907" max="5907" width="5.125" style="2" customWidth="1"/>
    <col min="5908" max="5908" width="1.125" style="2" customWidth="1"/>
    <col min="5909" max="5909" width="2.25" style="2" customWidth="1"/>
    <col min="5910" max="5910" width="2.375" style="2" customWidth="1"/>
    <col min="5911" max="5911" width="5" style="2" customWidth="1"/>
    <col min="5912" max="5913" width="1.25" style="2" customWidth="1"/>
    <col min="5914" max="5914" width="4.25" style="2" customWidth="1"/>
    <col min="5915" max="5915" width="7.25" style="2" customWidth="1"/>
    <col min="5916" max="6144" width="10.375" style="2"/>
    <col min="6145" max="6145" width="2.5" style="2" customWidth="1"/>
    <col min="6146" max="6146" width="5.75" style="2" customWidth="1"/>
    <col min="6147" max="6147" width="2.5" style="2" customWidth="1"/>
    <col min="6148" max="6148" width="7.75" style="2" customWidth="1"/>
    <col min="6149" max="6153" width="8.375" style="2" customWidth="1"/>
    <col min="6154" max="6155" width="10" style="2" customWidth="1"/>
    <col min="6156" max="6156" width="0.5" style="2" customWidth="1"/>
    <col min="6157" max="6157" width="2.125" style="2" customWidth="1"/>
    <col min="6158" max="6158" width="3.25" style="2" customWidth="1"/>
    <col min="6159" max="6159" width="5" style="2" customWidth="1"/>
    <col min="6160" max="6160" width="1.25" style="2" customWidth="1"/>
    <col min="6161" max="6161" width="3.375" style="2" customWidth="1"/>
    <col min="6162" max="6162" width="1.25" style="2" customWidth="1"/>
    <col min="6163" max="6163" width="5.125" style="2" customWidth="1"/>
    <col min="6164" max="6164" width="1.125" style="2" customWidth="1"/>
    <col min="6165" max="6165" width="2.25" style="2" customWidth="1"/>
    <col min="6166" max="6166" width="2.375" style="2" customWidth="1"/>
    <col min="6167" max="6167" width="5" style="2" customWidth="1"/>
    <col min="6168" max="6169" width="1.25" style="2" customWidth="1"/>
    <col min="6170" max="6170" width="4.25" style="2" customWidth="1"/>
    <col min="6171" max="6171" width="7.25" style="2" customWidth="1"/>
    <col min="6172" max="6400" width="10.375" style="2"/>
    <col min="6401" max="6401" width="2.5" style="2" customWidth="1"/>
    <col min="6402" max="6402" width="5.75" style="2" customWidth="1"/>
    <col min="6403" max="6403" width="2.5" style="2" customWidth="1"/>
    <col min="6404" max="6404" width="7.75" style="2" customWidth="1"/>
    <col min="6405" max="6409" width="8.375" style="2" customWidth="1"/>
    <col min="6410" max="6411" width="10" style="2" customWidth="1"/>
    <col min="6412" max="6412" width="0.5" style="2" customWidth="1"/>
    <col min="6413" max="6413" width="2.125" style="2" customWidth="1"/>
    <col min="6414" max="6414" width="3.25" style="2" customWidth="1"/>
    <col min="6415" max="6415" width="5" style="2" customWidth="1"/>
    <col min="6416" max="6416" width="1.25" style="2" customWidth="1"/>
    <col min="6417" max="6417" width="3.375" style="2" customWidth="1"/>
    <col min="6418" max="6418" width="1.25" style="2" customWidth="1"/>
    <col min="6419" max="6419" width="5.125" style="2" customWidth="1"/>
    <col min="6420" max="6420" width="1.125" style="2" customWidth="1"/>
    <col min="6421" max="6421" width="2.25" style="2" customWidth="1"/>
    <col min="6422" max="6422" width="2.375" style="2" customWidth="1"/>
    <col min="6423" max="6423" width="5" style="2" customWidth="1"/>
    <col min="6424" max="6425" width="1.25" style="2" customWidth="1"/>
    <col min="6426" max="6426" width="4.25" style="2" customWidth="1"/>
    <col min="6427" max="6427" width="7.25" style="2" customWidth="1"/>
    <col min="6428" max="6656" width="10.375" style="2"/>
    <col min="6657" max="6657" width="2.5" style="2" customWidth="1"/>
    <col min="6658" max="6658" width="5.75" style="2" customWidth="1"/>
    <col min="6659" max="6659" width="2.5" style="2" customWidth="1"/>
    <col min="6660" max="6660" width="7.75" style="2" customWidth="1"/>
    <col min="6661" max="6665" width="8.375" style="2" customWidth="1"/>
    <col min="6666" max="6667" width="10" style="2" customWidth="1"/>
    <col min="6668" max="6668" width="0.5" style="2" customWidth="1"/>
    <col min="6669" max="6669" width="2.125" style="2" customWidth="1"/>
    <col min="6670" max="6670" width="3.25" style="2" customWidth="1"/>
    <col min="6671" max="6671" width="5" style="2" customWidth="1"/>
    <col min="6672" max="6672" width="1.25" style="2" customWidth="1"/>
    <col min="6673" max="6673" width="3.375" style="2" customWidth="1"/>
    <col min="6674" max="6674" width="1.25" style="2" customWidth="1"/>
    <col min="6675" max="6675" width="5.125" style="2" customWidth="1"/>
    <col min="6676" max="6676" width="1.125" style="2" customWidth="1"/>
    <col min="6677" max="6677" width="2.25" style="2" customWidth="1"/>
    <col min="6678" max="6678" width="2.375" style="2" customWidth="1"/>
    <col min="6679" max="6679" width="5" style="2" customWidth="1"/>
    <col min="6680" max="6681" width="1.25" style="2" customWidth="1"/>
    <col min="6682" max="6682" width="4.25" style="2" customWidth="1"/>
    <col min="6683" max="6683" width="7.25" style="2" customWidth="1"/>
    <col min="6684" max="6912" width="10.375" style="2"/>
    <col min="6913" max="6913" width="2.5" style="2" customWidth="1"/>
    <col min="6914" max="6914" width="5.75" style="2" customWidth="1"/>
    <col min="6915" max="6915" width="2.5" style="2" customWidth="1"/>
    <col min="6916" max="6916" width="7.75" style="2" customWidth="1"/>
    <col min="6917" max="6921" width="8.375" style="2" customWidth="1"/>
    <col min="6922" max="6923" width="10" style="2" customWidth="1"/>
    <col min="6924" max="6924" width="0.5" style="2" customWidth="1"/>
    <col min="6925" max="6925" width="2.125" style="2" customWidth="1"/>
    <col min="6926" max="6926" width="3.25" style="2" customWidth="1"/>
    <col min="6927" max="6927" width="5" style="2" customWidth="1"/>
    <col min="6928" max="6928" width="1.25" style="2" customWidth="1"/>
    <col min="6929" max="6929" width="3.375" style="2" customWidth="1"/>
    <col min="6930" max="6930" width="1.25" style="2" customWidth="1"/>
    <col min="6931" max="6931" width="5.125" style="2" customWidth="1"/>
    <col min="6932" max="6932" width="1.125" style="2" customWidth="1"/>
    <col min="6933" max="6933" width="2.25" style="2" customWidth="1"/>
    <col min="6934" max="6934" width="2.375" style="2" customWidth="1"/>
    <col min="6935" max="6935" width="5" style="2" customWidth="1"/>
    <col min="6936" max="6937" width="1.25" style="2" customWidth="1"/>
    <col min="6938" max="6938" width="4.25" style="2" customWidth="1"/>
    <col min="6939" max="6939" width="7.25" style="2" customWidth="1"/>
    <col min="6940" max="7168" width="10.375" style="2"/>
    <col min="7169" max="7169" width="2.5" style="2" customWidth="1"/>
    <col min="7170" max="7170" width="5.75" style="2" customWidth="1"/>
    <col min="7171" max="7171" width="2.5" style="2" customWidth="1"/>
    <col min="7172" max="7172" width="7.75" style="2" customWidth="1"/>
    <col min="7173" max="7177" width="8.375" style="2" customWidth="1"/>
    <col min="7178" max="7179" width="10" style="2" customWidth="1"/>
    <col min="7180" max="7180" width="0.5" style="2" customWidth="1"/>
    <col min="7181" max="7181" width="2.125" style="2" customWidth="1"/>
    <col min="7182" max="7182" width="3.25" style="2" customWidth="1"/>
    <col min="7183" max="7183" width="5" style="2" customWidth="1"/>
    <col min="7184" max="7184" width="1.25" style="2" customWidth="1"/>
    <col min="7185" max="7185" width="3.375" style="2" customWidth="1"/>
    <col min="7186" max="7186" width="1.25" style="2" customWidth="1"/>
    <col min="7187" max="7187" width="5.125" style="2" customWidth="1"/>
    <col min="7188" max="7188" width="1.125" style="2" customWidth="1"/>
    <col min="7189" max="7189" width="2.25" style="2" customWidth="1"/>
    <col min="7190" max="7190" width="2.375" style="2" customWidth="1"/>
    <col min="7191" max="7191" width="5" style="2" customWidth="1"/>
    <col min="7192" max="7193" width="1.25" style="2" customWidth="1"/>
    <col min="7194" max="7194" width="4.25" style="2" customWidth="1"/>
    <col min="7195" max="7195" width="7.25" style="2" customWidth="1"/>
    <col min="7196" max="7424" width="10.375" style="2"/>
    <col min="7425" max="7425" width="2.5" style="2" customWidth="1"/>
    <col min="7426" max="7426" width="5.75" style="2" customWidth="1"/>
    <col min="7427" max="7427" width="2.5" style="2" customWidth="1"/>
    <col min="7428" max="7428" width="7.75" style="2" customWidth="1"/>
    <col min="7429" max="7433" width="8.375" style="2" customWidth="1"/>
    <col min="7434" max="7435" width="10" style="2" customWidth="1"/>
    <col min="7436" max="7436" width="0.5" style="2" customWidth="1"/>
    <col min="7437" max="7437" width="2.125" style="2" customWidth="1"/>
    <col min="7438" max="7438" width="3.25" style="2" customWidth="1"/>
    <col min="7439" max="7439" width="5" style="2" customWidth="1"/>
    <col min="7440" max="7440" width="1.25" style="2" customWidth="1"/>
    <col min="7441" max="7441" width="3.375" style="2" customWidth="1"/>
    <col min="7442" max="7442" width="1.25" style="2" customWidth="1"/>
    <col min="7443" max="7443" width="5.125" style="2" customWidth="1"/>
    <col min="7444" max="7444" width="1.125" style="2" customWidth="1"/>
    <col min="7445" max="7445" width="2.25" style="2" customWidth="1"/>
    <col min="7446" max="7446" width="2.375" style="2" customWidth="1"/>
    <col min="7447" max="7447" width="5" style="2" customWidth="1"/>
    <col min="7448" max="7449" width="1.25" style="2" customWidth="1"/>
    <col min="7450" max="7450" width="4.25" style="2" customWidth="1"/>
    <col min="7451" max="7451" width="7.25" style="2" customWidth="1"/>
    <col min="7452" max="7680" width="10.375" style="2"/>
    <col min="7681" max="7681" width="2.5" style="2" customWidth="1"/>
    <col min="7682" max="7682" width="5.75" style="2" customWidth="1"/>
    <col min="7683" max="7683" width="2.5" style="2" customWidth="1"/>
    <col min="7684" max="7684" width="7.75" style="2" customWidth="1"/>
    <col min="7685" max="7689" width="8.375" style="2" customWidth="1"/>
    <col min="7690" max="7691" width="10" style="2" customWidth="1"/>
    <col min="7692" max="7692" width="0.5" style="2" customWidth="1"/>
    <col min="7693" max="7693" width="2.125" style="2" customWidth="1"/>
    <col min="7694" max="7694" width="3.25" style="2" customWidth="1"/>
    <col min="7695" max="7695" width="5" style="2" customWidth="1"/>
    <col min="7696" max="7696" width="1.25" style="2" customWidth="1"/>
    <col min="7697" max="7697" width="3.375" style="2" customWidth="1"/>
    <col min="7698" max="7698" width="1.25" style="2" customWidth="1"/>
    <col min="7699" max="7699" width="5.125" style="2" customWidth="1"/>
    <col min="7700" max="7700" width="1.125" style="2" customWidth="1"/>
    <col min="7701" max="7701" width="2.25" style="2" customWidth="1"/>
    <col min="7702" max="7702" width="2.375" style="2" customWidth="1"/>
    <col min="7703" max="7703" width="5" style="2" customWidth="1"/>
    <col min="7704" max="7705" width="1.25" style="2" customWidth="1"/>
    <col min="7706" max="7706" width="4.25" style="2" customWidth="1"/>
    <col min="7707" max="7707" width="7.25" style="2" customWidth="1"/>
    <col min="7708" max="7936" width="10.375" style="2"/>
    <col min="7937" max="7937" width="2.5" style="2" customWidth="1"/>
    <col min="7938" max="7938" width="5.75" style="2" customWidth="1"/>
    <col min="7939" max="7939" width="2.5" style="2" customWidth="1"/>
    <col min="7940" max="7940" width="7.75" style="2" customWidth="1"/>
    <col min="7941" max="7945" width="8.375" style="2" customWidth="1"/>
    <col min="7946" max="7947" width="10" style="2" customWidth="1"/>
    <col min="7948" max="7948" width="0.5" style="2" customWidth="1"/>
    <col min="7949" max="7949" width="2.125" style="2" customWidth="1"/>
    <col min="7950" max="7950" width="3.25" style="2" customWidth="1"/>
    <col min="7951" max="7951" width="5" style="2" customWidth="1"/>
    <col min="7952" max="7952" width="1.25" style="2" customWidth="1"/>
    <col min="7953" max="7953" width="3.375" style="2" customWidth="1"/>
    <col min="7954" max="7954" width="1.25" style="2" customWidth="1"/>
    <col min="7955" max="7955" width="5.125" style="2" customWidth="1"/>
    <col min="7956" max="7956" width="1.125" style="2" customWidth="1"/>
    <col min="7957" max="7957" width="2.25" style="2" customWidth="1"/>
    <col min="7958" max="7958" width="2.375" style="2" customWidth="1"/>
    <col min="7959" max="7959" width="5" style="2" customWidth="1"/>
    <col min="7960" max="7961" width="1.25" style="2" customWidth="1"/>
    <col min="7962" max="7962" width="4.25" style="2" customWidth="1"/>
    <col min="7963" max="7963" width="7.25" style="2" customWidth="1"/>
    <col min="7964" max="8192" width="10.375" style="2"/>
    <col min="8193" max="8193" width="2.5" style="2" customWidth="1"/>
    <col min="8194" max="8194" width="5.75" style="2" customWidth="1"/>
    <col min="8195" max="8195" width="2.5" style="2" customWidth="1"/>
    <col min="8196" max="8196" width="7.75" style="2" customWidth="1"/>
    <col min="8197" max="8201" width="8.375" style="2" customWidth="1"/>
    <col min="8202" max="8203" width="10" style="2" customWidth="1"/>
    <col min="8204" max="8204" width="0.5" style="2" customWidth="1"/>
    <col min="8205" max="8205" width="2.125" style="2" customWidth="1"/>
    <col min="8206" max="8206" width="3.25" style="2" customWidth="1"/>
    <col min="8207" max="8207" width="5" style="2" customWidth="1"/>
    <col min="8208" max="8208" width="1.25" style="2" customWidth="1"/>
    <col min="8209" max="8209" width="3.375" style="2" customWidth="1"/>
    <col min="8210" max="8210" width="1.25" style="2" customWidth="1"/>
    <col min="8211" max="8211" width="5.125" style="2" customWidth="1"/>
    <col min="8212" max="8212" width="1.125" style="2" customWidth="1"/>
    <col min="8213" max="8213" width="2.25" style="2" customWidth="1"/>
    <col min="8214" max="8214" width="2.375" style="2" customWidth="1"/>
    <col min="8215" max="8215" width="5" style="2" customWidth="1"/>
    <col min="8216" max="8217" width="1.25" style="2" customWidth="1"/>
    <col min="8218" max="8218" width="4.25" style="2" customWidth="1"/>
    <col min="8219" max="8219" width="7.25" style="2" customWidth="1"/>
    <col min="8220" max="8448" width="10.375" style="2"/>
    <col min="8449" max="8449" width="2.5" style="2" customWidth="1"/>
    <col min="8450" max="8450" width="5.75" style="2" customWidth="1"/>
    <col min="8451" max="8451" width="2.5" style="2" customWidth="1"/>
    <col min="8452" max="8452" width="7.75" style="2" customWidth="1"/>
    <col min="8453" max="8457" width="8.375" style="2" customWidth="1"/>
    <col min="8458" max="8459" width="10" style="2" customWidth="1"/>
    <col min="8460" max="8460" width="0.5" style="2" customWidth="1"/>
    <col min="8461" max="8461" width="2.125" style="2" customWidth="1"/>
    <col min="8462" max="8462" width="3.25" style="2" customWidth="1"/>
    <col min="8463" max="8463" width="5" style="2" customWidth="1"/>
    <col min="8464" max="8464" width="1.25" style="2" customWidth="1"/>
    <col min="8465" max="8465" width="3.375" style="2" customWidth="1"/>
    <col min="8466" max="8466" width="1.25" style="2" customWidth="1"/>
    <col min="8467" max="8467" width="5.125" style="2" customWidth="1"/>
    <col min="8468" max="8468" width="1.125" style="2" customWidth="1"/>
    <col min="8469" max="8469" width="2.25" style="2" customWidth="1"/>
    <col min="8470" max="8470" width="2.375" style="2" customWidth="1"/>
    <col min="8471" max="8471" width="5" style="2" customWidth="1"/>
    <col min="8472" max="8473" width="1.25" style="2" customWidth="1"/>
    <col min="8474" max="8474" width="4.25" style="2" customWidth="1"/>
    <col min="8475" max="8475" width="7.25" style="2" customWidth="1"/>
    <col min="8476" max="8704" width="10.375" style="2"/>
    <col min="8705" max="8705" width="2.5" style="2" customWidth="1"/>
    <col min="8706" max="8706" width="5.75" style="2" customWidth="1"/>
    <col min="8707" max="8707" width="2.5" style="2" customWidth="1"/>
    <col min="8708" max="8708" width="7.75" style="2" customWidth="1"/>
    <col min="8709" max="8713" width="8.375" style="2" customWidth="1"/>
    <col min="8714" max="8715" width="10" style="2" customWidth="1"/>
    <col min="8716" max="8716" width="0.5" style="2" customWidth="1"/>
    <col min="8717" max="8717" width="2.125" style="2" customWidth="1"/>
    <col min="8718" max="8718" width="3.25" style="2" customWidth="1"/>
    <col min="8719" max="8719" width="5" style="2" customWidth="1"/>
    <col min="8720" max="8720" width="1.25" style="2" customWidth="1"/>
    <col min="8721" max="8721" width="3.375" style="2" customWidth="1"/>
    <col min="8722" max="8722" width="1.25" style="2" customWidth="1"/>
    <col min="8723" max="8723" width="5.125" style="2" customWidth="1"/>
    <col min="8724" max="8724" width="1.125" style="2" customWidth="1"/>
    <col min="8725" max="8725" width="2.25" style="2" customWidth="1"/>
    <col min="8726" max="8726" width="2.375" style="2" customWidth="1"/>
    <col min="8727" max="8727" width="5" style="2" customWidth="1"/>
    <col min="8728" max="8729" width="1.25" style="2" customWidth="1"/>
    <col min="8730" max="8730" width="4.25" style="2" customWidth="1"/>
    <col min="8731" max="8731" width="7.25" style="2" customWidth="1"/>
    <col min="8732" max="8960" width="10.375" style="2"/>
    <col min="8961" max="8961" width="2.5" style="2" customWidth="1"/>
    <col min="8962" max="8962" width="5.75" style="2" customWidth="1"/>
    <col min="8963" max="8963" width="2.5" style="2" customWidth="1"/>
    <col min="8964" max="8964" width="7.75" style="2" customWidth="1"/>
    <col min="8965" max="8969" width="8.375" style="2" customWidth="1"/>
    <col min="8970" max="8971" width="10" style="2" customWidth="1"/>
    <col min="8972" max="8972" width="0.5" style="2" customWidth="1"/>
    <col min="8973" max="8973" width="2.125" style="2" customWidth="1"/>
    <col min="8974" max="8974" width="3.25" style="2" customWidth="1"/>
    <col min="8975" max="8975" width="5" style="2" customWidth="1"/>
    <col min="8976" max="8976" width="1.25" style="2" customWidth="1"/>
    <col min="8977" max="8977" width="3.375" style="2" customWidth="1"/>
    <col min="8978" max="8978" width="1.25" style="2" customWidth="1"/>
    <col min="8979" max="8979" width="5.125" style="2" customWidth="1"/>
    <col min="8980" max="8980" width="1.125" style="2" customWidth="1"/>
    <col min="8981" max="8981" width="2.25" style="2" customWidth="1"/>
    <col min="8982" max="8982" width="2.375" style="2" customWidth="1"/>
    <col min="8983" max="8983" width="5" style="2" customWidth="1"/>
    <col min="8984" max="8985" width="1.25" style="2" customWidth="1"/>
    <col min="8986" max="8986" width="4.25" style="2" customWidth="1"/>
    <col min="8987" max="8987" width="7.25" style="2" customWidth="1"/>
    <col min="8988" max="9216" width="10.375" style="2"/>
    <col min="9217" max="9217" width="2.5" style="2" customWidth="1"/>
    <col min="9218" max="9218" width="5.75" style="2" customWidth="1"/>
    <col min="9219" max="9219" width="2.5" style="2" customWidth="1"/>
    <col min="9220" max="9220" width="7.75" style="2" customWidth="1"/>
    <col min="9221" max="9225" width="8.375" style="2" customWidth="1"/>
    <col min="9226" max="9227" width="10" style="2" customWidth="1"/>
    <col min="9228" max="9228" width="0.5" style="2" customWidth="1"/>
    <col min="9229" max="9229" width="2.125" style="2" customWidth="1"/>
    <col min="9230" max="9230" width="3.25" style="2" customWidth="1"/>
    <col min="9231" max="9231" width="5" style="2" customWidth="1"/>
    <col min="9232" max="9232" width="1.25" style="2" customWidth="1"/>
    <col min="9233" max="9233" width="3.375" style="2" customWidth="1"/>
    <col min="9234" max="9234" width="1.25" style="2" customWidth="1"/>
    <col min="9235" max="9235" width="5.125" style="2" customWidth="1"/>
    <col min="9236" max="9236" width="1.125" style="2" customWidth="1"/>
    <col min="9237" max="9237" width="2.25" style="2" customWidth="1"/>
    <col min="9238" max="9238" width="2.375" style="2" customWidth="1"/>
    <col min="9239" max="9239" width="5" style="2" customWidth="1"/>
    <col min="9240" max="9241" width="1.25" style="2" customWidth="1"/>
    <col min="9242" max="9242" width="4.25" style="2" customWidth="1"/>
    <col min="9243" max="9243" width="7.25" style="2" customWidth="1"/>
    <col min="9244" max="9472" width="10.375" style="2"/>
    <col min="9473" max="9473" width="2.5" style="2" customWidth="1"/>
    <col min="9474" max="9474" width="5.75" style="2" customWidth="1"/>
    <col min="9475" max="9475" width="2.5" style="2" customWidth="1"/>
    <col min="9476" max="9476" width="7.75" style="2" customWidth="1"/>
    <col min="9477" max="9481" width="8.375" style="2" customWidth="1"/>
    <col min="9482" max="9483" width="10" style="2" customWidth="1"/>
    <col min="9484" max="9484" width="0.5" style="2" customWidth="1"/>
    <col min="9485" max="9485" width="2.125" style="2" customWidth="1"/>
    <col min="9486" max="9486" width="3.25" style="2" customWidth="1"/>
    <col min="9487" max="9487" width="5" style="2" customWidth="1"/>
    <col min="9488" max="9488" width="1.25" style="2" customWidth="1"/>
    <col min="9489" max="9489" width="3.375" style="2" customWidth="1"/>
    <col min="9490" max="9490" width="1.25" style="2" customWidth="1"/>
    <col min="9491" max="9491" width="5.125" style="2" customWidth="1"/>
    <col min="9492" max="9492" width="1.125" style="2" customWidth="1"/>
    <col min="9493" max="9493" width="2.25" style="2" customWidth="1"/>
    <col min="9494" max="9494" width="2.375" style="2" customWidth="1"/>
    <col min="9495" max="9495" width="5" style="2" customWidth="1"/>
    <col min="9496" max="9497" width="1.25" style="2" customWidth="1"/>
    <col min="9498" max="9498" width="4.25" style="2" customWidth="1"/>
    <col min="9499" max="9499" width="7.25" style="2" customWidth="1"/>
    <col min="9500" max="9728" width="10.375" style="2"/>
    <col min="9729" max="9729" width="2.5" style="2" customWidth="1"/>
    <col min="9730" max="9730" width="5.75" style="2" customWidth="1"/>
    <col min="9731" max="9731" width="2.5" style="2" customWidth="1"/>
    <col min="9732" max="9732" width="7.75" style="2" customWidth="1"/>
    <col min="9733" max="9737" width="8.375" style="2" customWidth="1"/>
    <col min="9738" max="9739" width="10" style="2" customWidth="1"/>
    <col min="9740" max="9740" width="0.5" style="2" customWidth="1"/>
    <col min="9741" max="9741" width="2.125" style="2" customWidth="1"/>
    <col min="9742" max="9742" width="3.25" style="2" customWidth="1"/>
    <col min="9743" max="9743" width="5" style="2" customWidth="1"/>
    <col min="9744" max="9744" width="1.25" style="2" customWidth="1"/>
    <col min="9745" max="9745" width="3.375" style="2" customWidth="1"/>
    <col min="9746" max="9746" width="1.25" style="2" customWidth="1"/>
    <col min="9747" max="9747" width="5.125" style="2" customWidth="1"/>
    <col min="9748" max="9748" width="1.125" style="2" customWidth="1"/>
    <col min="9749" max="9749" width="2.25" style="2" customWidth="1"/>
    <col min="9750" max="9750" width="2.375" style="2" customWidth="1"/>
    <col min="9751" max="9751" width="5" style="2" customWidth="1"/>
    <col min="9752" max="9753" width="1.25" style="2" customWidth="1"/>
    <col min="9754" max="9754" width="4.25" style="2" customWidth="1"/>
    <col min="9755" max="9755" width="7.25" style="2" customWidth="1"/>
    <col min="9756" max="9984" width="10.375" style="2"/>
    <col min="9985" max="9985" width="2.5" style="2" customWidth="1"/>
    <col min="9986" max="9986" width="5.75" style="2" customWidth="1"/>
    <col min="9987" max="9987" width="2.5" style="2" customWidth="1"/>
    <col min="9988" max="9988" width="7.75" style="2" customWidth="1"/>
    <col min="9989" max="9993" width="8.375" style="2" customWidth="1"/>
    <col min="9994" max="9995" width="10" style="2" customWidth="1"/>
    <col min="9996" max="9996" width="0.5" style="2" customWidth="1"/>
    <col min="9997" max="9997" width="2.125" style="2" customWidth="1"/>
    <col min="9998" max="9998" width="3.25" style="2" customWidth="1"/>
    <col min="9999" max="9999" width="5" style="2" customWidth="1"/>
    <col min="10000" max="10000" width="1.25" style="2" customWidth="1"/>
    <col min="10001" max="10001" width="3.375" style="2" customWidth="1"/>
    <col min="10002" max="10002" width="1.25" style="2" customWidth="1"/>
    <col min="10003" max="10003" width="5.125" style="2" customWidth="1"/>
    <col min="10004" max="10004" width="1.125" style="2" customWidth="1"/>
    <col min="10005" max="10005" width="2.25" style="2" customWidth="1"/>
    <col min="10006" max="10006" width="2.375" style="2" customWidth="1"/>
    <col min="10007" max="10007" width="5" style="2" customWidth="1"/>
    <col min="10008" max="10009" width="1.25" style="2" customWidth="1"/>
    <col min="10010" max="10010" width="4.25" style="2" customWidth="1"/>
    <col min="10011" max="10011" width="7.25" style="2" customWidth="1"/>
    <col min="10012" max="10240" width="10.375" style="2"/>
    <col min="10241" max="10241" width="2.5" style="2" customWidth="1"/>
    <col min="10242" max="10242" width="5.75" style="2" customWidth="1"/>
    <col min="10243" max="10243" width="2.5" style="2" customWidth="1"/>
    <col min="10244" max="10244" width="7.75" style="2" customWidth="1"/>
    <col min="10245" max="10249" width="8.375" style="2" customWidth="1"/>
    <col min="10250" max="10251" width="10" style="2" customWidth="1"/>
    <col min="10252" max="10252" width="0.5" style="2" customWidth="1"/>
    <col min="10253" max="10253" width="2.125" style="2" customWidth="1"/>
    <col min="10254" max="10254" width="3.25" style="2" customWidth="1"/>
    <col min="10255" max="10255" width="5" style="2" customWidth="1"/>
    <col min="10256" max="10256" width="1.25" style="2" customWidth="1"/>
    <col min="10257" max="10257" width="3.375" style="2" customWidth="1"/>
    <col min="10258" max="10258" width="1.25" style="2" customWidth="1"/>
    <col min="10259" max="10259" width="5.125" style="2" customWidth="1"/>
    <col min="10260" max="10260" width="1.125" style="2" customWidth="1"/>
    <col min="10261" max="10261" width="2.25" style="2" customWidth="1"/>
    <col min="10262" max="10262" width="2.375" style="2" customWidth="1"/>
    <col min="10263" max="10263" width="5" style="2" customWidth="1"/>
    <col min="10264" max="10265" width="1.25" style="2" customWidth="1"/>
    <col min="10266" max="10266" width="4.25" style="2" customWidth="1"/>
    <col min="10267" max="10267" width="7.25" style="2" customWidth="1"/>
    <col min="10268" max="10496" width="10.375" style="2"/>
    <col min="10497" max="10497" width="2.5" style="2" customWidth="1"/>
    <col min="10498" max="10498" width="5.75" style="2" customWidth="1"/>
    <col min="10499" max="10499" width="2.5" style="2" customWidth="1"/>
    <col min="10500" max="10500" width="7.75" style="2" customWidth="1"/>
    <col min="10501" max="10505" width="8.375" style="2" customWidth="1"/>
    <col min="10506" max="10507" width="10" style="2" customWidth="1"/>
    <col min="10508" max="10508" width="0.5" style="2" customWidth="1"/>
    <col min="10509" max="10509" width="2.125" style="2" customWidth="1"/>
    <col min="10510" max="10510" width="3.25" style="2" customWidth="1"/>
    <col min="10511" max="10511" width="5" style="2" customWidth="1"/>
    <col min="10512" max="10512" width="1.25" style="2" customWidth="1"/>
    <col min="10513" max="10513" width="3.375" style="2" customWidth="1"/>
    <col min="10514" max="10514" width="1.25" style="2" customWidth="1"/>
    <col min="10515" max="10515" width="5.125" style="2" customWidth="1"/>
    <col min="10516" max="10516" width="1.125" style="2" customWidth="1"/>
    <col min="10517" max="10517" width="2.25" style="2" customWidth="1"/>
    <col min="10518" max="10518" width="2.375" style="2" customWidth="1"/>
    <col min="10519" max="10519" width="5" style="2" customWidth="1"/>
    <col min="10520" max="10521" width="1.25" style="2" customWidth="1"/>
    <col min="10522" max="10522" width="4.25" style="2" customWidth="1"/>
    <col min="10523" max="10523" width="7.25" style="2" customWidth="1"/>
    <col min="10524" max="10752" width="10.375" style="2"/>
    <col min="10753" max="10753" width="2.5" style="2" customWidth="1"/>
    <col min="10754" max="10754" width="5.75" style="2" customWidth="1"/>
    <col min="10755" max="10755" width="2.5" style="2" customWidth="1"/>
    <col min="10756" max="10756" width="7.75" style="2" customWidth="1"/>
    <col min="10757" max="10761" width="8.375" style="2" customWidth="1"/>
    <col min="10762" max="10763" width="10" style="2" customWidth="1"/>
    <col min="10764" max="10764" width="0.5" style="2" customWidth="1"/>
    <col min="10765" max="10765" width="2.125" style="2" customWidth="1"/>
    <col min="10766" max="10766" width="3.25" style="2" customWidth="1"/>
    <col min="10767" max="10767" width="5" style="2" customWidth="1"/>
    <col min="10768" max="10768" width="1.25" style="2" customWidth="1"/>
    <col min="10769" max="10769" width="3.375" style="2" customWidth="1"/>
    <col min="10770" max="10770" width="1.25" style="2" customWidth="1"/>
    <col min="10771" max="10771" width="5.125" style="2" customWidth="1"/>
    <col min="10772" max="10772" width="1.125" style="2" customWidth="1"/>
    <col min="10773" max="10773" width="2.25" style="2" customWidth="1"/>
    <col min="10774" max="10774" width="2.375" style="2" customWidth="1"/>
    <col min="10775" max="10775" width="5" style="2" customWidth="1"/>
    <col min="10776" max="10777" width="1.25" style="2" customWidth="1"/>
    <col min="10778" max="10778" width="4.25" style="2" customWidth="1"/>
    <col min="10779" max="10779" width="7.25" style="2" customWidth="1"/>
    <col min="10780" max="11008" width="10.375" style="2"/>
    <col min="11009" max="11009" width="2.5" style="2" customWidth="1"/>
    <col min="11010" max="11010" width="5.75" style="2" customWidth="1"/>
    <col min="11011" max="11011" width="2.5" style="2" customWidth="1"/>
    <col min="11012" max="11012" width="7.75" style="2" customWidth="1"/>
    <col min="11013" max="11017" width="8.375" style="2" customWidth="1"/>
    <col min="11018" max="11019" width="10" style="2" customWidth="1"/>
    <col min="11020" max="11020" width="0.5" style="2" customWidth="1"/>
    <col min="11021" max="11021" width="2.125" style="2" customWidth="1"/>
    <col min="11022" max="11022" width="3.25" style="2" customWidth="1"/>
    <col min="11023" max="11023" width="5" style="2" customWidth="1"/>
    <col min="11024" max="11024" width="1.25" style="2" customWidth="1"/>
    <col min="11025" max="11025" width="3.375" style="2" customWidth="1"/>
    <col min="11026" max="11026" width="1.25" style="2" customWidth="1"/>
    <col min="11027" max="11027" width="5.125" style="2" customWidth="1"/>
    <col min="11028" max="11028" width="1.125" style="2" customWidth="1"/>
    <col min="11029" max="11029" width="2.25" style="2" customWidth="1"/>
    <col min="11030" max="11030" width="2.375" style="2" customWidth="1"/>
    <col min="11031" max="11031" width="5" style="2" customWidth="1"/>
    <col min="11032" max="11033" width="1.25" style="2" customWidth="1"/>
    <col min="11034" max="11034" width="4.25" style="2" customWidth="1"/>
    <col min="11035" max="11035" width="7.25" style="2" customWidth="1"/>
    <col min="11036" max="11264" width="10.375" style="2"/>
    <col min="11265" max="11265" width="2.5" style="2" customWidth="1"/>
    <col min="11266" max="11266" width="5.75" style="2" customWidth="1"/>
    <col min="11267" max="11267" width="2.5" style="2" customWidth="1"/>
    <col min="11268" max="11268" width="7.75" style="2" customWidth="1"/>
    <col min="11269" max="11273" width="8.375" style="2" customWidth="1"/>
    <col min="11274" max="11275" width="10" style="2" customWidth="1"/>
    <col min="11276" max="11276" width="0.5" style="2" customWidth="1"/>
    <col min="11277" max="11277" width="2.125" style="2" customWidth="1"/>
    <col min="11278" max="11278" width="3.25" style="2" customWidth="1"/>
    <col min="11279" max="11279" width="5" style="2" customWidth="1"/>
    <col min="11280" max="11280" width="1.25" style="2" customWidth="1"/>
    <col min="11281" max="11281" width="3.375" style="2" customWidth="1"/>
    <col min="11282" max="11282" width="1.25" style="2" customWidth="1"/>
    <col min="11283" max="11283" width="5.125" style="2" customWidth="1"/>
    <col min="11284" max="11284" width="1.125" style="2" customWidth="1"/>
    <col min="11285" max="11285" width="2.25" style="2" customWidth="1"/>
    <col min="11286" max="11286" width="2.375" style="2" customWidth="1"/>
    <col min="11287" max="11287" width="5" style="2" customWidth="1"/>
    <col min="11288" max="11289" width="1.25" style="2" customWidth="1"/>
    <col min="11290" max="11290" width="4.25" style="2" customWidth="1"/>
    <col min="11291" max="11291" width="7.25" style="2" customWidth="1"/>
    <col min="11292" max="11520" width="10.375" style="2"/>
    <col min="11521" max="11521" width="2.5" style="2" customWidth="1"/>
    <col min="11522" max="11522" width="5.75" style="2" customWidth="1"/>
    <col min="11523" max="11523" width="2.5" style="2" customWidth="1"/>
    <col min="11524" max="11524" width="7.75" style="2" customWidth="1"/>
    <col min="11525" max="11529" width="8.375" style="2" customWidth="1"/>
    <col min="11530" max="11531" width="10" style="2" customWidth="1"/>
    <col min="11532" max="11532" width="0.5" style="2" customWidth="1"/>
    <col min="11533" max="11533" width="2.125" style="2" customWidth="1"/>
    <col min="11534" max="11534" width="3.25" style="2" customWidth="1"/>
    <col min="11535" max="11535" width="5" style="2" customWidth="1"/>
    <col min="11536" max="11536" width="1.25" style="2" customWidth="1"/>
    <col min="11537" max="11537" width="3.375" style="2" customWidth="1"/>
    <col min="11538" max="11538" width="1.25" style="2" customWidth="1"/>
    <col min="11539" max="11539" width="5.125" style="2" customWidth="1"/>
    <col min="11540" max="11540" width="1.125" style="2" customWidth="1"/>
    <col min="11541" max="11541" width="2.25" style="2" customWidth="1"/>
    <col min="11542" max="11542" width="2.375" style="2" customWidth="1"/>
    <col min="11543" max="11543" width="5" style="2" customWidth="1"/>
    <col min="11544" max="11545" width="1.25" style="2" customWidth="1"/>
    <col min="11546" max="11546" width="4.25" style="2" customWidth="1"/>
    <col min="11547" max="11547" width="7.25" style="2" customWidth="1"/>
    <col min="11548" max="11776" width="10.375" style="2"/>
    <col min="11777" max="11777" width="2.5" style="2" customWidth="1"/>
    <col min="11778" max="11778" width="5.75" style="2" customWidth="1"/>
    <col min="11779" max="11779" width="2.5" style="2" customWidth="1"/>
    <col min="11780" max="11780" width="7.75" style="2" customWidth="1"/>
    <col min="11781" max="11785" width="8.375" style="2" customWidth="1"/>
    <col min="11786" max="11787" width="10" style="2" customWidth="1"/>
    <col min="11788" max="11788" width="0.5" style="2" customWidth="1"/>
    <col min="11789" max="11789" width="2.125" style="2" customWidth="1"/>
    <col min="11790" max="11790" width="3.25" style="2" customWidth="1"/>
    <col min="11791" max="11791" width="5" style="2" customWidth="1"/>
    <col min="11792" max="11792" width="1.25" style="2" customWidth="1"/>
    <col min="11793" max="11793" width="3.375" style="2" customWidth="1"/>
    <col min="11794" max="11794" width="1.25" style="2" customWidth="1"/>
    <col min="11795" max="11795" width="5.125" style="2" customWidth="1"/>
    <col min="11796" max="11796" width="1.125" style="2" customWidth="1"/>
    <col min="11797" max="11797" width="2.25" style="2" customWidth="1"/>
    <col min="11798" max="11798" width="2.375" style="2" customWidth="1"/>
    <col min="11799" max="11799" width="5" style="2" customWidth="1"/>
    <col min="11800" max="11801" width="1.25" style="2" customWidth="1"/>
    <col min="11802" max="11802" width="4.25" style="2" customWidth="1"/>
    <col min="11803" max="11803" width="7.25" style="2" customWidth="1"/>
    <col min="11804" max="12032" width="10.375" style="2"/>
    <col min="12033" max="12033" width="2.5" style="2" customWidth="1"/>
    <col min="12034" max="12034" width="5.75" style="2" customWidth="1"/>
    <col min="12035" max="12035" width="2.5" style="2" customWidth="1"/>
    <col min="12036" max="12036" width="7.75" style="2" customWidth="1"/>
    <col min="12037" max="12041" width="8.375" style="2" customWidth="1"/>
    <col min="12042" max="12043" width="10" style="2" customWidth="1"/>
    <col min="12044" max="12044" width="0.5" style="2" customWidth="1"/>
    <col min="12045" max="12045" width="2.125" style="2" customWidth="1"/>
    <col min="12046" max="12046" width="3.25" style="2" customWidth="1"/>
    <col min="12047" max="12047" width="5" style="2" customWidth="1"/>
    <col min="12048" max="12048" width="1.25" style="2" customWidth="1"/>
    <col min="12049" max="12049" width="3.375" style="2" customWidth="1"/>
    <col min="12050" max="12050" width="1.25" style="2" customWidth="1"/>
    <col min="12051" max="12051" width="5.125" style="2" customWidth="1"/>
    <col min="12052" max="12052" width="1.125" style="2" customWidth="1"/>
    <col min="12053" max="12053" width="2.25" style="2" customWidth="1"/>
    <col min="12054" max="12054" width="2.375" style="2" customWidth="1"/>
    <col min="12055" max="12055" width="5" style="2" customWidth="1"/>
    <col min="12056" max="12057" width="1.25" style="2" customWidth="1"/>
    <col min="12058" max="12058" width="4.25" style="2" customWidth="1"/>
    <col min="12059" max="12059" width="7.25" style="2" customWidth="1"/>
    <col min="12060" max="12288" width="10.375" style="2"/>
    <col min="12289" max="12289" width="2.5" style="2" customWidth="1"/>
    <col min="12290" max="12290" width="5.75" style="2" customWidth="1"/>
    <col min="12291" max="12291" width="2.5" style="2" customWidth="1"/>
    <col min="12292" max="12292" width="7.75" style="2" customWidth="1"/>
    <col min="12293" max="12297" width="8.375" style="2" customWidth="1"/>
    <col min="12298" max="12299" width="10" style="2" customWidth="1"/>
    <col min="12300" max="12300" width="0.5" style="2" customWidth="1"/>
    <col min="12301" max="12301" width="2.125" style="2" customWidth="1"/>
    <col min="12302" max="12302" width="3.25" style="2" customWidth="1"/>
    <col min="12303" max="12303" width="5" style="2" customWidth="1"/>
    <col min="12304" max="12304" width="1.25" style="2" customWidth="1"/>
    <col min="12305" max="12305" width="3.375" style="2" customWidth="1"/>
    <col min="12306" max="12306" width="1.25" style="2" customWidth="1"/>
    <col min="12307" max="12307" width="5.125" style="2" customWidth="1"/>
    <col min="12308" max="12308" width="1.125" style="2" customWidth="1"/>
    <col min="12309" max="12309" width="2.25" style="2" customWidth="1"/>
    <col min="12310" max="12310" width="2.375" style="2" customWidth="1"/>
    <col min="12311" max="12311" width="5" style="2" customWidth="1"/>
    <col min="12312" max="12313" width="1.25" style="2" customWidth="1"/>
    <col min="12314" max="12314" width="4.25" style="2" customWidth="1"/>
    <col min="12315" max="12315" width="7.25" style="2" customWidth="1"/>
    <col min="12316" max="12544" width="10.375" style="2"/>
    <col min="12545" max="12545" width="2.5" style="2" customWidth="1"/>
    <col min="12546" max="12546" width="5.75" style="2" customWidth="1"/>
    <col min="12547" max="12547" width="2.5" style="2" customWidth="1"/>
    <col min="12548" max="12548" width="7.75" style="2" customWidth="1"/>
    <col min="12549" max="12553" width="8.375" style="2" customWidth="1"/>
    <col min="12554" max="12555" width="10" style="2" customWidth="1"/>
    <col min="12556" max="12556" width="0.5" style="2" customWidth="1"/>
    <col min="12557" max="12557" width="2.125" style="2" customWidth="1"/>
    <col min="12558" max="12558" width="3.25" style="2" customWidth="1"/>
    <col min="12559" max="12559" width="5" style="2" customWidth="1"/>
    <col min="12560" max="12560" width="1.25" style="2" customWidth="1"/>
    <col min="12561" max="12561" width="3.375" style="2" customWidth="1"/>
    <col min="12562" max="12562" width="1.25" style="2" customWidth="1"/>
    <col min="12563" max="12563" width="5.125" style="2" customWidth="1"/>
    <col min="12564" max="12564" width="1.125" style="2" customWidth="1"/>
    <col min="12565" max="12565" width="2.25" style="2" customWidth="1"/>
    <col min="12566" max="12566" width="2.375" style="2" customWidth="1"/>
    <col min="12567" max="12567" width="5" style="2" customWidth="1"/>
    <col min="12568" max="12569" width="1.25" style="2" customWidth="1"/>
    <col min="12570" max="12570" width="4.25" style="2" customWidth="1"/>
    <col min="12571" max="12571" width="7.25" style="2" customWidth="1"/>
    <col min="12572" max="12800" width="10.375" style="2"/>
    <col min="12801" max="12801" width="2.5" style="2" customWidth="1"/>
    <col min="12802" max="12802" width="5.75" style="2" customWidth="1"/>
    <col min="12803" max="12803" width="2.5" style="2" customWidth="1"/>
    <col min="12804" max="12804" width="7.75" style="2" customWidth="1"/>
    <col min="12805" max="12809" width="8.375" style="2" customWidth="1"/>
    <col min="12810" max="12811" width="10" style="2" customWidth="1"/>
    <col min="12812" max="12812" width="0.5" style="2" customWidth="1"/>
    <col min="12813" max="12813" width="2.125" style="2" customWidth="1"/>
    <col min="12814" max="12814" width="3.25" style="2" customWidth="1"/>
    <col min="12815" max="12815" width="5" style="2" customWidth="1"/>
    <col min="12816" max="12816" width="1.25" style="2" customWidth="1"/>
    <col min="12817" max="12817" width="3.375" style="2" customWidth="1"/>
    <col min="12818" max="12818" width="1.25" style="2" customWidth="1"/>
    <col min="12819" max="12819" width="5.125" style="2" customWidth="1"/>
    <col min="12820" max="12820" width="1.125" style="2" customWidth="1"/>
    <col min="12821" max="12821" width="2.25" style="2" customWidth="1"/>
    <col min="12822" max="12822" width="2.375" style="2" customWidth="1"/>
    <col min="12823" max="12823" width="5" style="2" customWidth="1"/>
    <col min="12824" max="12825" width="1.25" style="2" customWidth="1"/>
    <col min="12826" max="12826" width="4.25" style="2" customWidth="1"/>
    <col min="12827" max="12827" width="7.25" style="2" customWidth="1"/>
    <col min="12828" max="13056" width="10.375" style="2"/>
    <col min="13057" max="13057" width="2.5" style="2" customWidth="1"/>
    <col min="13058" max="13058" width="5.75" style="2" customWidth="1"/>
    <col min="13059" max="13059" width="2.5" style="2" customWidth="1"/>
    <col min="13060" max="13060" width="7.75" style="2" customWidth="1"/>
    <col min="13061" max="13065" width="8.375" style="2" customWidth="1"/>
    <col min="13066" max="13067" width="10" style="2" customWidth="1"/>
    <col min="13068" max="13068" width="0.5" style="2" customWidth="1"/>
    <col min="13069" max="13069" width="2.125" style="2" customWidth="1"/>
    <col min="13070" max="13070" width="3.25" style="2" customWidth="1"/>
    <col min="13071" max="13071" width="5" style="2" customWidth="1"/>
    <col min="13072" max="13072" width="1.25" style="2" customWidth="1"/>
    <col min="13073" max="13073" width="3.375" style="2" customWidth="1"/>
    <col min="13074" max="13074" width="1.25" style="2" customWidth="1"/>
    <col min="13075" max="13075" width="5.125" style="2" customWidth="1"/>
    <col min="13076" max="13076" width="1.125" style="2" customWidth="1"/>
    <col min="13077" max="13077" width="2.25" style="2" customWidth="1"/>
    <col min="13078" max="13078" width="2.375" style="2" customWidth="1"/>
    <col min="13079" max="13079" width="5" style="2" customWidth="1"/>
    <col min="13080" max="13081" width="1.25" style="2" customWidth="1"/>
    <col min="13082" max="13082" width="4.25" style="2" customWidth="1"/>
    <col min="13083" max="13083" width="7.25" style="2" customWidth="1"/>
    <col min="13084" max="13312" width="10.375" style="2"/>
    <col min="13313" max="13313" width="2.5" style="2" customWidth="1"/>
    <col min="13314" max="13314" width="5.75" style="2" customWidth="1"/>
    <col min="13315" max="13315" width="2.5" style="2" customWidth="1"/>
    <col min="13316" max="13316" width="7.75" style="2" customWidth="1"/>
    <col min="13317" max="13321" width="8.375" style="2" customWidth="1"/>
    <col min="13322" max="13323" width="10" style="2" customWidth="1"/>
    <col min="13324" max="13324" width="0.5" style="2" customWidth="1"/>
    <col min="13325" max="13325" width="2.125" style="2" customWidth="1"/>
    <col min="13326" max="13326" width="3.25" style="2" customWidth="1"/>
    <col min="13327" max="13327" width="5" style="2" customWidth="1"/>
    <col min="13328" max="13328" width="1.25" style="2" customWidth="1"/>
    <col min="13329" max="13329" width="3.375" style="2" customWidth="1"/>
    <col min="13330" max="13330" width="1.25" style="2" customWidth="1"/>
    <col min="13331" max="13331" width="5.125" style="2" customWidth="1"/>
    <col min="13332" max="13332" width="1.125" style="2" customWidth="1"/>
    <col min="13333" max="13333" width="2.25" style="2" customWidth="1"/>
    <col min="13334" max="13334" width="2.375" style="2" customWidth="1"/>
    <col min="13335" max="13335" width="5" style="2" customWidth="1"/>
    <col min="13336" max="13337" width="1.25" style="2" customWidth="1"/>
    <col min="13338" max="13338" width="4.25" style="2" customWidth="1"/>
    <col min="13339" max="13339" width="7.25" style="2" customWidth="1"/>
    <col min="13340" max="13568" width="10.375" style="2"/>
    <col min="13569" max="13569" width="2.5" style="2" customWidth="1"/>
    <col min="13570" max="13570" width="5.75" style="2" customWidth="1"/>
    <col min="13571" max="13571" width="2.5" style="2" customWidth="1"/>
    <col min="13572" max="13572" width="7.75" style="2" customWidth="1"/>
    <col min="13573" max="13577" width="8.375" style="2" customWidth="1"/>
    <col min="13578" max="13579" width="10" style="2" customWidth="1"/>
    <col min="13580" max="13580" width="0.5" style="2" customWidth="1"/>
    <col min="13581" max="13581" width="2.125" style="2" customWidth="1"/>
    <col min="13582" max="13582" width="3.25" style="2" customWidth="1"/>
    <col min="13583" max="13583" width="5" style="2" customWidth="1"/>
    <col min="13584" max="13584" width="1.25" style="2" customWidth="1"/>
    <col min="13585" max="13585" width="3.375" style="2" customWidth="1"/>
    <col min="13586" max="13586" width="1.25" style="2" customWidth="1"/>
    <col min="13587" max="13587" width="5.125" style="2" customWidth="1"/>
    <col min="13588" max="13588" width="1.125" style="2" customWidth="1"/>
    <col min="13589" max="13589" width="2.25" style="2" customWidth="1"/>
    <col min="13590" max="13590" width="2.375" style="2" customWidth="1"/>
    <col min="13591" max="13591" width="5" style="2" customWidth="1"/>
    <col min="13592" max="13593" width="1.25" style="2" customWidth="1"/>
    <col min="13594" max="13594" width="4.25" style="2" customWidth="1"/>
    <col min="13595" max="13595" width="7.25" style="2" customWidth="1"/>
    <col min="13596" max="13824" width="10.375" style="2"/>
    <col min="13825" max="13825" width="2.5" style="2" customWidth="1"/>
    <col min="13826" max="13826" width="5.75" style="2" customWidth="1"/>
    <col min="13827" max="13827" width="2.5" style="2" customWidth="1"/>
    <col min="13828" max="13828" width="7.75" style="2" customWidth="1"/>
    <col min="13829" max="13833" width="8.375" style="2" customWidth="1"/>
    <col min="13834" max="13835" width="10" style="2" customWidth="1"/>
    <col min="13836" max="13836" width="0.5" style="2" customWidth="1"/>
    <col min="13837" max="13837" width="2.125" style="2" customWidth="1"/>
    <col min="13838" max="13838" width="3.25" style="2" customWidth="1"/>
    <col min="13839" max="13839" width="5" style="2" customWidth="1"/>
    <col min="13840" max="13840" width="1.25" style="2" customWidth="1"/>
    <col min="13841" max="13841" width="3.375" style="2" customWidth="1"/>
    <col min="13842" max="13842" width="1.25" style="2" customWidth="1"/>
    <col min="13843" max="13843" width="5.125" style="2" customWidth="1"/>
    <col min="13844" max="13844" width="1.125" style="2" customWidth="1"/>
    <col min="13845" max="13845" width="2.25" style="2" customWidth="1"/>
    <col min="13846" max="13846" width="2.375" style="2" customWidth="1"/>
    <col min="13847" max="13847" width="5" style="2" customWidth="1"/>
    <col min="13848" max="13849" width="1.25" style="2" customWidth="1"/>
    <col min="13850" max="13850" width="4.25" style="2" customWidth="1"/>
    <col min="13851" max="13851" width="7.25" style="2" customWidth="1"/>
    <col min="13852" max="14080" width="10.375" style="2"/>
    <col min="14081" max="14081" width="2.5" style="2" customWidth="1"/>
    <col min="14082" max="14082" width="5.75" style="2" customWidth="1"/>
    <col min="14083" max="14083" width="2.5" style="2" customWidth="1"/>
    <col min="14084" max="14084" width="7.75" style="2" customWidth="1"/>
    <col min="14085" max="14089" width="8.375" style="2" customWidth="1"/>
    <col min="14090" max="14091" width="10" style="2" customWidth="1"/>
    <col min="14092" max="14092" width="0.5" style="2" customWidth="1"/>
    <col min="14093" max="14093" width="2.125" style="2" customWidth="1"/>
    <col min="14094" max="14094" width="3.25" style="2" customWidth="1"/>
    <col min="14095" max="14095" width="5" style="2" customWidth="1"/>
    <col min="14096" max="14096" width="1.25" style="2" customWidth="1"/>
    <col min="14097" max="14097" width="3.375" style="2" customWidth="1"/>
    <col min="14098" max="14098" width="1.25" style="2" customWidth="1"/>
    <col min="14099" max="14099" width="5.125" style="2" customWidth="1"/>
    <col min="14100" max="14100" width="1.125" style="2" customWidth="1"/>
    <col min="14101" max="14101" width="2.25" style="2" customWidth="1"/>
    <col min="14102" max="14102" width="2.375" style="2" customWidth="1"/>
    <col min="14103" max="14103" width="5" style="2" customWidth="1"/>
    <col min="14104" max="14105" width="1.25" style="2" customWidth="1"/>
    <col min="14106" max="14106" width="4.25" style="2" customWidth="1"/>
    <col min="14107" max="14107" width="7.25" style="2" customWidth="1"/>
    <col min="14108" max="14336" width="10.375" style="2"/>
    <col min="14337" max="14337" width="2.5" style="2" customWidth="1"/>
    <col min="14338" max="14338" width="5.75" style="2" customWidth="1"/>
    <col min="14339" max="14339" width="2.5" style="2" customWidth="1"/>
    <col min="14340" max="14340" width="7.75" style="2" customWidth="1"/>
    <col min="14341" max="14345" width="8.375" style="2" customWidth="1"/>
    <col min="14346" max="14347" width="10" style="2" customWidth="1"/>
    <col min="14348" max="14348" width="0.5" style="2" customWidth="1"/>
    <col min="14349" max="14349" width="2.125" style="2" customWidth="1"/>
    <col min="14350" max="14350" width="3.25" style="2" customWidth="1"/>
    <col min="14351" max="14351" width="5" style="2" customWidth="1"/>
    <col min="14352" max="14352" width="1.25" style="2" customWidth="1"/>
    <col min="14353" max="14353" width="3.375" style="2" customWidth="1"/>
    <col min="14354" max="14354" width="1.25" style="2" customWidth="1"/>
    <col min="14355" max="14355" width="5.125" style="2" customWidth="1"/>
    <col min="14356" max="14356" width="1.125" style="2" customWidth="1"/>
    <col min="14357" max="14357" width="2.25" style="2" customWidth="1"/>
    <col min="14358" max="14358" width="2.375" style="2" customWidth="1"/>
    <col min="14359" max="14359" width="5" style="2" customWidth="1"/>
    <col min="14360" max="14361" width="1.25" style="2" customWidth="1"/>
    <col min="14362" max="14362" width="4.25" style="2" customWidth="1"/>
    <col min="14363" max="14363" width="7.25" style="2" customWidth="1"/>
    <col min="14364" max="14592" width="10.375" style="2"/>
    <col min="14593" max="14593" width="2.5" style="2" customWidth="1"/>
    <col min="14594" max="14594" width="5.75" style="2" customWidth="1"/>
    <col min="14595" max="14595" width="2.5" style="2" customWidth="1"/>
    <col min="14596" max="14596" width="7.75" style="2" customWidth="1"/>
    <col min="14597" max="14601" width="8.375" style="2" customWidth="1"/>
    <col min="14602" max="14603" width="10" style="2" customWidth="1"/>
    <col min="14604" max="14604" width="0.5" style="2" customWidth="1"/>
    <col min="14605" max="14605" width="2.125" style="2" customWidth="1"/>
    <col min="14606" max="14606" width="3.25" style="2" customWidth="1"/>
    <col min="14607" max="14607" width="5" style="2" customWidth="1"/>
    <col min="14608" max="14608" width="1.25" style="2" customWidth="1"/>
    <col min="14609" max="14609" width="3.375" style="2" customWidth="1"/>
    <col min="14610" max="14610" width="1.25" style="2" customWidth="1"/>
    <col min="14611" max="14611" width="5.125" style="2" customWidth="1"/>
    <col min="14612" max="14612" width="1.125" style="2" customWidth="1"/>
    <col min="14613" max="14613" width="2.25" style="2" customWidth="1"/>
    <col min="14614" max="14614" width="2.375" style="2" customWidth="1"/>
    <col min="14615" max="14615" width="5" style="2" customWidth="1"/>
    <col min="14616" max="14617" width="1.25" style="2" customWidth="1"/>
    <col min="14618" max="14618" width="4.25" style="2" customWidth="1"/>
    <col min="14619" max="14619" width="7.25" style="2" customWidth="1"/>
    <col min="14620" max="14848" width="10.375" style="2"/>
    <col min="14849" max="14849" width="2.5" style="2" customWidth="1"/>
    <col min="14850" max="14850" width="5.75" style="2" customWidth="1"/>
    <col min="14851" max="14851" width="2.5" style="2" customWidth="1"/>
    <col min="14852" max="14852" width="7.75" style="2" customWidth="1"/>
    <col min="14853" max="14857" width="8.375" style="2" customWidth="1"/>
    <col min="14858" max="14859" width="10" style="2" customWidth="1"/>
    <col min="14860" max="14860" width="0.5" style="2" customWidth="1"/>
    <col min="14861" max="14861" width="2.125" style="2" customWidth="1"/>
    <col min="14862" max="14862" width="3.25" style="2" customWidth="1"/>
    <col min="14863" max="14863" width="5" style="2" customWidth="1"/>
    <col min="14864" max="14864" width="1.25" style="2" customWidth="1"/>
    <col min="14865" max="14865" width="3.375" style="2" customWidth="1"/>
    <col min="14866" max="14866" width="1.25" style="2" customWidth="1"/>
    <col min="14867" max="14867" width="5.125" style="2" customWidth="1"/>
    <col min="14868" max="14868" width="1.125" style="2" customWidth="1"/>
    <col min="14869" max="14869" width="2.25" style="2" customWidth="1"/>
    <col min="14870" max="14870" width="2.375" style="2" customWidth="1"/>
    <col min="14871" max="14871" width="5" style="2" customWidth="1"/>
    <col min="14872" max="14873" width="1.25" style="2" customWidth="1"/>
    <col min="14874" max="14874" width="4.25" style="2" customWidth="1"/>
    <col min="14875" max="14875" width="7.25" style="2" customWidth="1"/>
    <col min="14876" max="15104" width="10.375" style="2"/>
    <col min="15105" max="15105" width="2.5" style="2" customWidth="1"/>
    <col min="15106" max="15106" width="5.75" style="2" customWidth="1"/>
    <col min="15107" max="15107" width="2.5" style="2" customWidth="1"/>
    <col min="15108" max="15108" width="7.75" style="2" customWidth="1"/>
    <col min="15109" max="15113" width="8.375" style="2" customWidth="1"/>
    <col min="15114" max="15115" width="10" style="2" customWidth="1"/>
    <col min="15116" max="15116" width="0.5" style="2" customWidth="1"/>
    <col min="15117" max="15117" width="2.125" style="2" customWidth="1"/>
    <col min="15118" max="15118" width="3.25" style="2" customWidth="1"/>
    <col min="15119" max="15119" width="5" style="2" customWidth="1"/>
    <col min="15120" max="15120" width="1.25" style="2" customWidth="1"/>
    <col min="15121" max="15121" width="3.375" style="2" customWidth="1"/>
    <col min="15122" max="15122" width="1.25" style="2" customWidth="1"/>
    <col min="15123" max="15123" width="5.125" style="2" customWidth="1"/>
    <col min="15124" max="15124" width="1.125" style="2" customWidth="1"/>
    <col min="15125" max="15125" width="2.25" style="2" customWidth="1"/>
    <col min="15126" max="15126" width="2.375" style="2" customWidth="1"/>
    <col min="15127" max="15127" width="5" style="2" customWidth="1"/>
    <col min="15128" max="15129" width="1.25" style="2" customWidth="1"/>
    <col min="15130" max="15130" width="4.25" style="2" customWidth="1"/>
    <col min="15131" max="15131" width="7.25" style="2" customWidth="1"/>
    <col min="15132" max="15360" width="10.375" style="2"/>
    <col min="15361" max="15361" width="2.5" style="2" customWidth="1"/>
    <col min="15362" max="15362" width="5.75" style="2" customWidth="1"/>
    <col min="15363" max="15363" width="2.5" style="2" customWidth="1"/>
    <col min="15364" max="15364" width="7.75" style="2" customWidth="1"/>
    <col min="15365" max="15369" width="8.375" style="2" customWidth="1"/>
    <col min="15370" max="15371" width="10" style="2" customWidth="1"/>
    <col min="15372" max="15372" width="0.5" style="2" customWidth="1"/>
    <col min="15373" max="15373" width="2.125" style="2" customWidth="1"/>
    <col min="15374" max="15374" width="3.25" style="2" customWidth="1"/>
    <col min="15375" max="15375" width="5" style="2" customWidth="1"/>
    <col min="15376" max="15376" width="1.25" style="2" customWidth="1"/>
    <col min="15377" max="15377" width="3.375" style="2" customWidth="1"/>
    <col min="15378" max="15378" width="1.25" style="2" customWidth="1"/>
    <col min="15379" max="15379" width="5.125" style="2" customWidth="1"/>
    <col min="15380" max="15380" width="1.125" style="2" customWidth="1"/>
    <col min="15381" max="15381" width="2.25" style="2" customWidth="1"/>
    <col min="15382" max="15382" width="2.375" style="2" customWidth="1"/>
    <col min="15383" max="15383" width="5" style="2" customWidth="1"/>
    <col min="15384" max="15385" width="1.25" style="2" customWidth="1"/>
    <col min="15386" max="15386" width="4.25" style="2" customWidth="1"/>
    <col min="15387" max="15387" width="7.25" style="2" customWidth="1"/>
    <col min="15388" max="15616" width="10.375" style="2"/>
    <col min="15617" max="15617" width="2.5" style="2" customWidth="1"/>
    <col min="15618" max="15618" width="5.75" style="2" customWidth="1"/>
    <col min="15619" max="15619" width="2.5" style="2" customWidth="1"/>
    <col min="15620" max="15620" width="7.75" style="2" customWidth="1"/>
    <col min="15621" max="15625" width="8.375" style="2" customWidth="1"/>
    <col min="15626" max="15627" width="10" style="2" customWidth="1"/>
    <col min="15628" max="15628" width="0.5" style="2" customWidth="1"/>
    <col min="15629" max="15629" width="2.125" style="2" customWidth="1"/>
    <col min="15630" max="15630" width="3.25" style="2" customWidth="1"/>
    <col min="15631" max="15631" width="5" style="2" customWidth="1"/>
    <col min="15632" max="15632" width="1.25" style="2" customWidth="1"/>
    <col min="15633" max="15633" width="3.375" style="2" customWidth="1"/>
    <col min="15634" max="15634" width="1.25" style="2" customWidth="1"/>
    <col min="15635" max="15635" width="5.125" style="2" customWidth="1"/>
    <col min="15636" max="15636" width="1.125" style="2" customWidth="1"/>
    <col min="15637" max="15637" width="2.25" style="2" customWidth="1"/>
    <col min="15638" max="15638" width="2.375" style="2" customWidth="1"/>
    <col min="15639" max="15639" width="5" style="2" customWidth="1"/>
    <col min="15640" max="15641" width="1.25" style="2" customWidth="1"/>
    <col min="15642" max="15642" width="4.25" style="2" customWidth="1"/>
    <col min="15643" max="15643" width="7.25" style="2" customWidth="1"/>
    <col min="15644" max="15872" width="10.375" style="2"/>
    <col min="15873" max="15873" width="2.5" style="2" customWidth="1"/>
    <col min="15874" max="15874" width="5.75" style="2" customWidth="1"/>
    <col min="15875" max="15875" width="2.5" style="2" customWidth="1"/>
    <col min="15876" max="15876" width="7.75" style="2" customWidth="1"/>
    <col min="15877" max="15881" width="8.375" style="2" customWidth="1"/>
    <col min="15882" max="15883" width="10" style="2" customWidth="1"/>
    <col min="15884" max="15884" width="0.5" style="2" customWidth="1"/>
    <col min="15885" max="15885" width="2.125" style="2" customWidth="1"/>
    <col min="15886" max="15886" width="3.25" style="2" customWidth="1"/>
    <col min="15887" max="15887" width="5" style="2" customWidth="1"/>
    <col min="15888" max="15888" width="1.25" style="2" customWidth="1"/>
    <col min="15889" max="15889" width="3.375" style="2" customWidth="1"/>
    <col min="15890" max="15890" width="1.25" style="2" customWidth="1"/>
    <col min="15891" max="15891" width="5.125" style="2" customWidth="1"/>
    <col min="15892" max="15892" width="1.125" style="2" customWidth="1"/>
    <col min="15893" max="15893" width="2.25" style="2" customWidth="1"/>
    <col min="15894" max="15894" width="2.375" style="2" customWidth="1"/>
    <col min="15895" max="15895" width="5" style="2" customWidth="1"/>
    <col min="15896" max="15897" width="1.25" style="2" customWidth="1"/>
    <col min="15898" max="15898" width="4.25" style="2" customWidth="1"/>
    <col min="15899" max="15899" width="7.25" style="2" customWidth="1"/>
    <col min="15900" max="16128" width="10.375" style="2"/>
    <col min="16129" max="16129" width="2.5" style="2" customWidth="1"/>
    <col min="16130" max="16130" width="5.75" style="2" customWidth="1"/>
    <col min="16131" max="16131" width="2.5" style="2" customWidth="1"/>
    <col min="16132" max="16132" width="7.75" style="2" customWidth="1"/>
    <col min="16133" max="16137" width="8.375" style="2" customWidth="1"/>
    <col min="16138" max="16139" width="10" style="2" customWidth="1"/>
    <col min="16140" max="16140" width="0.5" style="2" customWidth="1"/>
    <col min="16141" max="16141" width="2.125" style="2" customWidth="1"/>
    <col min="16142" max="16142" width="3.25" style="2" customWidth="1"/>
    <col min="16143" max="16143" width="5" style="2" customWidth="1"/>
    <col min="16144" max="16144" width="1.25" style="2" customWidth="1"/>
    <col min="16145" max="16145" width="3.375" style="2" customWidth="1"/>
    <col min="16146" max="16146" width="1.25" style="2" customWidth="1"/>
    <col min="16147" max="16147" width="5.125" style="2" customWidth="1"/>
    <col min="16148" max="16148" width="1.125" style="2" customWidth="1"/>
    <col min="16149" max="16149" width="2.25" style="2" customWidth="1"/>
    <col min="16150" max="16150" width="2.375" style="2" customWidth="1"/>
    <col min="16151" max="16151" width="5" style="2" customWidth="1"/>
    <col min="16152" max="16153" width="1.25" style="2" customWidth="1"/>
    <col min="16154" max="16154" width="4.25" style="2" customWidth="1"/>
    <col min="16155" max="16155" width="7.25" style="2" customWidth="1"/>
    <col min="16156" max="16384" width="10.375" style="2"/>
  </cols>
  <sheetData>
    <row r="1" spans="1:13" ht="19.5" customHeight="1">
      <c r="A1" s="230" t="s">
        <v>99</v>
      </c>
      <c r="B1" s="230"/>
      <c r="C1" s="230"/>
      <c r="D1" s="230"/>
      <c r="E1" s="230"/>
      <c r="F1" s="230"/>
    </row>
    <row r="2" spans="1:13" ht="15" customHeight="1">
      <c r="A2" s="230"/>
      <c r="B2" s="230"/>
      <c r="C2" s="230"/>
      <c r="D2" s="230"/>
      <c r="E2" s="230"/>
      <c r="F2" s="230"/>
    </row>
    <row r="3" spans="1:13" ht="19.5" customHeight="1" thickBot="1">
      <c r="A3" s="231" t="s">
        <v>100</v>
      </c>
      <c r="B3" s="232"/>
      <c r="C3" s="231"/>
      <c r="D3" s="231"/>
      <c r="E3" s="231"/>
      <c r="F3" s="230"/>
      <c r="J3" s="233" t="s">
        <v>101</v>
      </c>
      <c r="K3" s="233"/>
    </row>
    <row r="4" spans="1:13" ht="16.5" customHeight="1">
      <c r="A4" s="234" t="s">
        <v>102</v>
      </c>
      <c r="B4" s="234"/>
      <c r="C4" s="235"/>
      <c r="D4" s="236" t="s">
        <v>103</v>
      </c>
      <c r="E4" s="237" t="s">
        <v>104</v>
      </c>
      <c r="F4" s="216"/>
      <c r="G4" s="216"/>
      <c r="H4" s="216"/>
      <c r="I4" s="216"/>
      <c r="J4" s="216"/>
      <c r="K4" s="216"/>
      <c r="L4" s="24"/>
    </row>
    <row r="5" spans="1:13" ht="18" customHeight="1">
      <c r="A5" s="238" t="s">
        <v>105</v>
      </c>
      <c r="B5" s="238"/>
      <c r="C5" s="239"/>
      <c r="D5" s="240"/>
      <c r="E5" s="241" t="s">
        <v>106</v>
      </c>
      <c r="F5" s="241" t="s">
        <v>107</v>
      </c>
      <c r="G5" s="241" t="s">
        <v>50</v>
      </c>
      <c r="H5" s="241" t="s">
        <v>108</v>
      </c>
      <c r="I5" s="241" t="s">
        <v>109</v>
      </c>
      <c r="J5" s="241" t="s">
        <v>110</v>
      </c>
      <c r="K5" s="242" t="s">
        <v>111</v>
      </c>
      <c r="L5" s="24"/>
    </row>
    <row r="6" spans="1:13" ht="17.25" customHeight="1">
      <c r="A6" s="243" t="s">
        <v>112</v>
      </c>
      <c r="B6" s="243"/>
      <c r="C6" s="244"/>
      <c r="D6" s="245">
        <v>245</v>
      </c>
      <c r="E6" s="245">
        <v>3465</v>
      </c>
      <c r="F6" s="246">
        <v>4591</v>
      </c>
      <c r="G6" s="246">
        <v>429</v>
      </c>
      <c r="H6" s="246">
        <v>33</v>
      </c>
      <c r="I6" s="246">
        <v>2492</v>
      </c>
      <c r="J6" s="247">
        <v>11010</v>
      </c>
      <c r="K6" s="248">
        <v>45</v>
      </c>
    </row>
    <row r="7" spans="1:13" ht="17.25" customHeight="1">
      <c r="A7" s="249">
        <v>23</v>
      </c>
      <c r="B7" s="249"/>
      <c r="C7" s="250"/>
      <c r="D7" s="245">
        <v>246</v>
      </c>
      <c r="E7" s="245">
        <v>3547</v>
      </c>
      <c r="F7" s="246">
        <v>5301</v>
      </c>
      <c r="G7" s="246">
        <v>323</v>
      </c>
      <c r="H7" s="246">
        <v>21</v>
      </c>
      <c r="I7" s="246">
        <v>3124</v>
      </c>
      <c r="J7" s="247">
        <v>12316</v>
      </c>
      <c r="K7" s="248">
        <v>50.065040650406502</v>
      </c>
      <c r="L7" s="24"/>
      <c r="M7" s="24"/>
    </row>
    <row r="8" spans="1:13" ht="17.25" customHeight="1">
      <c r="A8" s="249">
        <v>24</v>
      </c>
      <c r="B8" s="249"/>
      <c r="C8" s="250"/>
      <c r="D8" s="251">
        <v>245</v>
      </c>
      <c r="E8" s="246">
        <f>330+249+428+225+172+3789+772</f>
        <v>5965</v>
      </c>
      <c r="F8" s="246">
        <f>200+570+233+35+1186+1652+1200+327</f>
        <v>5403</v>
      </c>
      <c r="G8" s="246">
        <f>47+182</f>
        <v>229</v>
      </c>
      <c r="H8" s="246">
        <v>11</v>
      </c>
      <c r="I8" s="246">
        <f>2972+119+41</f>
        <v>3132</v>
      </c>
      <c r="J8" s="246">
        <f>SUM(E8:I8)</f>
        <v>14740</v>
      </c>
      <c r="K8" s="246">
        <v>60.163265306122447</v>
      </c>
      <c r="L8" s="24"/>
      <c r="M8" s="24"/>
    </row>
    <row r="9" spans="1:13" ht="17.25" customHeight="1">
      <c r="A9" s="249">
        <v>25</v>
      </c>
      <c r="B9" s="249"/>
      <c r="C9" s="250"/>
      <c r="D9" s="251">
        <v>247</v>
      </c>
      <c r="E9" s="246">
        <f>287+231+379+235+21+104+3890+574</f>
        <v>5721</v>
      </c>
      <c r="F9" s="246">
        <f>125+753+192+44+1251+1725+1429+291</f>
        <v>5810</v>
      </c>
      <c r="G9" s="246">
        <f>36+317</f>
        <v>353</v>
      </c>
      <c r="H9" s="246">
        <v>26</v>
      </c>
      <c r="I9" s="246">
        <f>2568+55+34</f>
        <v>2657</v>
      </c>
      <c r="J9" s="246">
        <f>SUM(E9:I9)</f>
        <v>14567</v>
      </c>
      <c r="K9" s="246">
        <v>59</v>
      </c>
    </row>
    <row r="10" spans="1:13" s="24" customFormat="1" ht="17.25" customHeight="1">
      <c r="A10" s="249">
        <v>26</v>
      </c>
      <c r="B10" s="249"/>
      <c r="C10" s="249"/>
      <c r="D10" s="251">
        <v>248</v>
      </c>
      <c r="E10" s="246">
        <v>4083</v>
      </c>
      <c r="F10" s="246">
        <v>5959</v>
      </c>
      <c r="G10" s="246">
        <v>289</v>
      </c>
      <c r="H10" s="246">
        <v>17</v>
      </c>
      <c r="I10" s="246">
        <v>1862</v>
      </c>
      <c r="J10" s="246">
        <v>12210</v>
      </c>
      <c r="K10" s="246">
        <v>49</v>
      </c>
    </row>
    <row r="11" spans="1:13" s="24" customFormat="1" ht="17.25" customHeight="1">
      <c r="A11" s="252">
        <v>27</v>
      </c>
      <c r="B11" s="252"/>
      <c r="C11" s="252"/>
      <c r="D11" s="253">
        <f t="shared" ref="D11:J11" si="0">SUM(D12:D23)</f>
        <v>248</v>
      </c>
      <c r="E11" s="254">
        <f t="shared" si="0"/>
        <v>5214</v>
      </c>
      <c r="F11" s="254">
        <f t="shared" si="0"/>
        <v>5294</v>
      </c>
      <c r="G11" s="254">
        <f t="shared" si="0"/>
        <v>276</v>
      </c>
      <c r="H11" s="254">
        <f t="shared" si="0"/>
        <v>128</v>
      </c>
      <c r="I11" s="254">
        <f t="shared" si="0"/>
        <v>4648</v>
      </c>
      <c r="J11" s="254">
        <f t="shared" si="0"/>
        <v>15560</v>
      </c>
      <c r="K11" s="254">
        <v>62.7</v>
      </c>
    </row>
    <row r="12" spans="1:13" ht="17.25" customHeight="1">
      <c r="A12" s="249" t="s">
        <v>113</v>
      </c>
      <c r="B12" s="249"/>
      <c r="C12" s="249"/>
      <c r="D12" s="255">
        <v>21</v>
      </c>
      <c r="E12" s="256">
        <f>155+127</f>
        <v>282</v>
      </c>
      <c r="F12" s="257">
        <v>226</v>
      </c>
      <c r="G12" s="257">
        <v>17</v>
      </c>
      <c r="H12" s="258">
        <v>2</v>
      </c>
      <c r="I12" s="257">
        <f>145+181</f>
        <v>326</v>
      </c>
      <c r="J12" s="259">
        <f t="shared" ref="J12:J23" si="1">SUM(E12:I12)</f>
        <v>853</v>
      </c>
      <c r="K12" s="257">
        <v>40.6</v>
      </c>
    </row>
    <row r="13" spans="1:13" ht="17.25" customHeight="1">
      <c r="A13" s="249" t="s">
        <v>114</v>
      </c>
      <c r="B13" s="249"/>
      <c r="C13" s="249"/>
      <c r="D13" s="260">
        <v>19</v>
      </c>
      <c r="E13" s="256">
        <f>228+283</f>
        <v>511</v>
      </c>
      <c r="F13" s="257">
        <v>424</v>
      </c>
      <c r="G13" s="257">
        <v>43</v>
      </c>
      <c r="H13" s="258">
        <v>65</v>
      </c>
      <c r="I13" s="257">
        <f>161+215+12</f>
        <v>388</v>
      </c>
      <c r="J13" s="259">
        <f t="shared" si="1"/>
        <v>1431</v>
      </c>
      <c r="K13" s="257">
        <v>75.3</v>
      </c>
    </row>
    <row r="14" spans="1:13" ht="17.25" customHeight="1">
      <c r="A14" s="261" t="s">
        <v>115</v>
      </c>
      <c r="B14" s="261"/>
      <c r="C14" s="261"/>
      <c r="D14" s="260">
        <v>21</v>
      </c>
      <c r="E14" s="256">
        <f>207+124</f>
        <v>331</v>
      </c>
      <c r="F14" s="257">
        <v>491</v>
      </c>
      <c r="G14" s="257">
        <v>19</v>
      </c>
      <c r="H14" s="258">
        <v>1</v>
      </c>
      <c r="I14" s="257">
        <f>204+176</f>
        <v>380</v>
      </c>
      <c r="J14" s="259">
        <f t="shared" si="1"/>
        <v>1222</v>
      </c>
      <c r="K14" s="257">
        <v>58.1</v>
      </c>
    </row>
    <row r="15" spans="1:13" ht="17.25" customHeight="1">
      <c r="A15" s="261" t="s">
        <v>116</v>
      </c>
      <c r="B15" s="261"/>
      <c r="C15" s="261"/>
      <c r="D15" s="260">
        <v>23</v>
      </c>
      <c r="E15" s="256">
        <f>175+232</f>
        <v>407</v>
      </c>
      <c r="F15" s="257">
        <v>578</v>
      </c>
      <c r="G15" s="257">
        <v>31</v>
      </c>
      <c r="H15" s="258">
        <v>7</v>
      </c>
      <c r="I15" s="257">
        <f>182+180+28</f>
        <v>390</v>
      </c>
      <c r="J15" s="259">
        <f t="shared" si="1"/>
        <v>1413</v>
      </c>
      <c r="K15" s="257">
        <v>61.4</v>
      </c>
    </row>
    <row r="16" spans="1:13" ht="17.25" customHeight="1">
      <c r="A16" s="261" t="s">
        <v>117</v>
      </c>
      <c r="B16" s="261"/>
      <c r="C16" s="261"/>
      <c r="D16" s="260">
        <v>21</v>
      </c>
      <c r="E16" s="256">
        <f>158+324</f>
        <v>482</v>
      </c>
      <c r="F16" s="257">
        <v>522</v>
      </c>
      <c r="G16" s="257">
        <v>27</v>
      </c>
      <c r="H16" s="257">
        <v>5</v>
      </c>
      <c r="I16" s="257">
        <f>156+198+5</f>
        <v>359</v>
      </c>
      <c r="J16" s="259">
        <f t="shared" si="1"/>
        <v>1395</v>
      </c>
      <c r="K16" s="257">
        <v>66.400000000000006</v>
      </c>
    </row>
    <row r="17" spans="1:14" ht="17.25" customHeight="1">
      <c r="A17" s="261" t="s">
        <v>118</v>
      </c>
      <c r="B17" s="261"/>
      <c r="C17" s="261"/>
      <c r="D17" s="260">
        <v>20</v>
      </c>
      <c r="E17" s="256">
        <f>148+159</f>
        <v>307</v>
      </c>
      <c r="F17" s="257">
        <v>545</v>
      </c>
      <c r="G17" s="257">
        <v>5</v>
      </c>
      <c r="H17" s="258">
        <v>6</v>
      </c>
      <c r="I17" s="257">
        <f>147+156+24</f>
        <v>327</v>
      </c>
      <c r="J17" s="259">
        <f t="shared" si="1"/>
        <v>1190</v>
      </c>
      <c r="K17" s="257">
        <v>59.5</v>
      </c>
    </row>
    <row r="18" spans="1:14" ht="17.25" customHeight="1">
      <c r="A18" s="261" t="s">
        <v>119</v>
      </c>
      <c r="B18" s="261"/>
      <c r="C18" s="261"/>
      <c r="D18" s="260">
        <v>22</v>
      </c>
      <c r="E18" s="256">
        <f>186+137</f>
        <v>323</v>
      </c>
      <c r="F18" s="257">
        <v>342</v>
      </c>
      <c r="G18" s="257">
        <v>8</v>
      </c>
      <c r="H18" s="258">
        <v>2</v>
      </c>
      <c r="I18" s="257">
        <f>177+126+21</f>
        <v>324</v>
      </c>
      <c r="J18" s="259">
        <f t="shared" si="1"/>
        <v>999</v>
      </c>
      <c r="K18" s="257">
        <v>45.4</v>
      </c>
    </row>
    <row r="19" spans="1:14" ht="17.25" customHeight="1">
      <c r="A19" s="261" t="s">
        <v>120</v>
      </c>
      <c r="B19" s="261"/>
      <c r="C19" s="261"/>
      <c r="D19" s="260">
        <v>19</v>
      </c>
      <c r="E19" s="256">
        <f>145+231</f>
        <v>376</v>
      </c>
      <c r="F19" s="257">
        <v>423</v>
      </c>
      <c r="G19" s="257">
        <v>21</v>
      </c>
      <c r="H19" s="258">
        <v>6</v>
      </c>
      <c r="I19" s="257">
        <f>140+179+22</f>
        <v>341</v>
      </c>
      <c r="J19" s="259">
        <f t="shared" si="1"/>
        <v>1167</v>
      </c>
      <c r="K19" s="257">
        <v>61.4</v>
      </c>
    </row>
    <row r="20" spans="1:14" ht="17.25" customHeight="1">
      <c r="A20" s="261" t="s">
        <v>121</v>
      </c>
      <c r="B20" s="261"/>
      <c r="C20" s="261"/>
      <c r="D20" s="260">
        <v>19</v>
      </c>
      <c r="E20" s="256">
        <f>187+219</f>
        <v>406</v>
      </c>
      <c r="F20" s="257">
        <v>365</v>
      </c>
      <c r="G20" s="257">
        <v>18</v>
      </c>
      <c r="H20" s="258">
        <v>5</v>
      </c>
      <c r="I20" s="257">
        <f>187+172+20</f>
        <v>379</v>
      </c>
      <c r="J20" s="259">
        <f t="shared" si="1"/>
        <v>1173</v>
      </c>
      <c r="K20" s="257">
        <v>61.7</v>
      </c>
    </row>
    <row r="21" spans="1:14" ht="17.25" customHeight="1">
      <c r="A21" s="261" t="s">
        <v>122</v>
      </c>
      <c r="B21" s="261"/>
      <c r="C21" s="261"/>
      <c r="D21" s="260">
        <v>21</v>
      </c>
      <c r="E21" s="256">
        <f>302+419</f>
        <v>721</v>
      </c>
      <c r="F21" s="257">
        <v>810</v>
      </c>
      <c r="G21" s="257">
        <v>20</v>
      </c>
      <c r="H21" s="258">
        <v>17</v>
      </c>
      <c r="I21" s="257">
        <f>654+1</f>
        <v>655</v>
      </c>
      <c r="J21" s="259">
        <f t="shared" si="1"/>
        <v>2223</v>
      </c>
      <c r="K21" s="257">
        <v>105.8</v>
      </c>
    </row>
    <row r="22" spans="1:14" ht="17.25" customHeight="1">
      <c r="A22" s="261" t="s">
        <v>123</v>
      </c>
      <c r="B22" s="261"/>
      <c r="C22" s="261"/>
      <c r="D22" s="260">
        <v>19</v>
      </c>
      <c r="E22" s="256">
        <f>104+560</f>
        <v>664</v>
      </c>
      <c r="F22" s="257">
        <v>226</v>
      </c>
      <c r="G22" s="257">
        <v>8</v>
      </c>
      <c r="H22" s="258">
        <v>2</v>
      </c>
      <c r="I22" s="257">
        <f>100+241+4</f>
        <v>345</v>
      </c>
      <c r="J22" s="259">
        <f t="shared" si="1"/>
        <v>1245</v>
      </c>
      <c r="K22" s="257">
        <v>65.5</v>
      </c>
    </row>
    <row r="23" spans="1:14" ht="17.25" customHeight="1" thickBot="1">
      <c r="A23" s="262" t="s">
        <v>124</v>
      </c>
      <c r="B23" s="262"/>
      <c r="C23" s="262"/>
      <c r="D23" s="263">
        <v>23</v>
      </c>
      <c r="E23" s="264">
        <f>196+208</f>
        <v>404</v>
      </c>
      <c r="F23" s="265">
        <v>342</v>
      </c>
      <c r="G23" s="265">
        <v>59</v>
      </c>
      <c r="H23" s="266">
        <v>10</v>
      </c>
      <c r="I23" s="265">
        <f>192+242</f>
        <v>434</v>
      </c>
      <c r="J23" s="267">
        <f t="shared" si="1"/>
        <v>1249</v>
      </c>
      <c r="K23" s="265">
        <v>54.3</v>
      </c>
      <c r="N23" s="268"/>
    </row>
    <row r="24" spans="1:14" ht="18" customHeight="1">
      <c r="A24" s="269"/>
      <c r="B24" s="269"/>
      <c r="C24" s="269"/>
      <c r="E24" s="268"/>
      <c r="F24" s="268"/>
      <c r="G24" s="268"/>
      <c r="H24" s="268"/>
      <c r="I24" s="268"/>
      <c r="J24" s="268"/>
      <c r="K24" s="268"/>
    </row>
    <row r="25" spans="1:14" ht="19.5" customHeight="1" thickBot="1">
      <c r="A25" s="231" t="s">
        <v>125</v>
      </c>
      <c r="B25" s="230"/>
      <c r="C25" s="230"/>
      <c r="D25" s="230"/>
      <c r="E25" s="230"/>
      <c r="F25" s="230"/>
      <c r="J25" s="233" t="s">
        <v>101</v>
      </c>
      <c r="K25" s="270"/>
      <c r="L25" s="270"/>
    </row>
    <row r="26" spans="1:14" ht="15.75" customHeight="1">
      <c r="A26" s="234" t="s">
        <v>102</v>
      </c>
      <c r="B26" s="234"/>
      <c r="C26" s="235"/>
      <c r="D26" s="236" t="s">
        <v>103</v>
      </c>
      <c r="E26" s="237" t="s">
        <v>104</v>
      </c>
      <c r="F26" s="216"/>
      <c r="G26" s="216"/>
      <c r="H26" s="216"/>
      <c r="I26" s="216"/>
      <c r="J26" s="216"/>
      <c r="K26" s="216"/>
      <c r="L26" s="24"/>
    </row>
    <row r="27" spans="1:14" ht="18" customHeight="1">
      <c r="A27" s="238" t="s">
        <v>105</v>
      </c>
      <c r="B27" s="238"/>
      <c r="C27" s="239"/>
      <c r="D27" s="240"/>
      <c r="E27" s="241" t="s">
        <v>106</v>
      </c>
      <c r="F27" s="241" t="s">
        <v>107</v>
      </c>
      <c r="G27" s="241" t="s">
        <v>50</v>
      </c>
      <c r="H27" s="241" t="s">
        <v>108</v>
      </c>
      <c r="I27" s="241" t="s">
        <v>109</v>
      </c>
      <c r="J27" s="241" t="s">
        <v>110</v>
      </c>
      <c r="K27" s="242" t="s">
        <v>111</v>
      </c>
      <c r="L27" s="271"/>
      <c r="M27" s="24"/>
    </row>
    <row r="28" spans="1:14" ht="17.25" customHeight="1">
      <c r="A28" s="243" t="s">
        <v>112</v>
      </c>
      <c r="B28" s="243"/>
      <c r="C28" s="244"/>
      <c r="D28" s="245">
        <v>246</v>
      </c>
      <c r="E28" s="245">
        <v>3118</v>
      </c>
      <c r="F28" s="246">
        <v>4539</v>
      </c>
      <c r="G28" s="246">
        <v>212</v>
      </c>
      <c r="H28" s="246">
        <v>89</v>
      </c>
      <c r="I28" s="246">
        <v>3379</v>
      </c>
      <c r="J28" s="247">
        <v>11337</v>
      </c>
      <c r="K28" s="248">
        <v>46</v>
      </c>
    </row>
    <row r="29" spans="1:14" ht="17.25" customHeight="1">
      <c r="A29" s="249">
        <v>23</v>
      </c>
      <c r="B29" s="249"/>
      <c r="C29" s="250"/>
      <c r="D29" s="245">
        <v>245</v>
      </c>
      <c r="E29" s="245">
        <v>3382</v>
      </c>
      <c r="F29" s="246">
        <v>4065</v>
      </c>
      <c r="G29" s="246">
        <v>283</v>
      </c>
      <c r="H29" s="246">
        <v>25</v>
      </c>
      <c r="I29" s="246">
        <v>1912</v>
      </c>
      <c r="J29" s="247">
        <v>10300</v>
      </c>
      <c r="K29" s="248">
        <v>42.04081632653061</v>
      </c>
    </row>
    <row r="30" spans="1:14" ht="17.25" customHeight="1">
      <c r="A30" s="249">
        <v>24</v>
      </c>
      <c r="B30" s="249"/>
      <c r="C30" s="250"/>
      <c r="D30" s="251">
        <v>244</v>
      </c>
      <c r="E30" s="246">
        <f>544+381+109+117+2158</f>
        <v>3309</v>
      </c>
      <c r="F30" s="246">
        <f>385+71+198+96+2120+602+8+20+1653+414</f>
        <v>5567</v>
      </c>
      <c r="G30" s="246">
        <f>39+469</f>
        <v>508</v>
      </c>
      <c r="H30" s="246">
        <v>26</v>
      </c>
      <c r="I30" s="246">
        <f>1569+58</f>
        <v>1627</v>
      </c>
      <c r="J30" s="246">
        <f>SUM(E30:I30)</f>
        <v>11037</v>
      </c>
      <c r="K30" s="246">
        <v>45.233606557377051</v>
      </c>
    </row>
    <row r="31" spans="1:14" ht="17.25" customHeight="1">
      <c r="A31" s="249">
        <v>25</v>
      </c>
      <c r="B31" s="249"/>
      <c r="C31" s="250"/>
      <c r="D31" s="251">
        <v>245</v>
      </c>
      <c r="E31" s="246">
        <f>407+190+81+66+65+2204</f>
        <v>3013</v>
      </c>
      <c r="F31" s="246">
        <f>438+82+195+205+593+895+1605+422</f>
        <v>4435</v>
      </c>
      <c r="G31" s="246">
        <f>58+361</f>
        <v>419</v>
      </c>
      <c r="H31" s="246">
        <v>16</v>
      </c>
      <c r="I31" s="246">
        <f>1601+33</f>
        <v>1634</v>
      </c>
      <c r="J31" s="246">
        <f>SUM(E31:I31)</f>
        <v>9517</v>
      </c>
      <c r="K31" s="246">
        <v>39</v>
      </c>
    </row>
    <row r="32" spans="1:14" s="24" customFormat="1" ht="17.25" customHeight="1">
      <c r="A32" s="249">
        <v>26</v>
      </c>
      <c r="B32" s="249"/>
      <c r="C32" s="249"/>
      <c r="D32" s="251">
        <v>247</v>
      </c>
      <c r="E32" s="246">
        <f>979+92+130+124+1703</f>
        <v>3028</v>
      </c>
      <c r="F32" s="246">
        <f>392+182+189+636+69+1361+1845+320</f>
        <v>4994</v>
      </c>
      <c r="G32" s="246">
        <f>18+415</f>
        <v>433</v>
      </c>
      <c r="H32" s="246">
        <v>77</v>
      </c>
      <c r="I32" s="246">
        <v>1512</v>
      </c>
      <c r="J32" s="246">
        <f>SUM(E32:I32)</f>
        <v>10044</v>
      </c>
      <c r="K32" s="246">
        <v>40</v>
      </c>
    </row>
    <row r="33" spans="1:12" s="24" customFormat="1" ht="17.25" customHeight="1">
      <c r="A33" s="252">
        <v>27</v>
      </c>
      <c r="B33" s="252"/>
      <c r="C33" s="252"/>
      <c r="D33" s="253">
        <f t="shared" ref="D33:I33" si="2">SUM(D34:D45)</f>
        <v>246</v>
      </c>
      <c r="E33" s="254">
        <f t="shared" si="2"/>
        <v>3256</v>
      </c>
      <c r="F33" s="254">
        <f t="shared" si="2"/>
        <v>4204</v>
      </c>
      <c r="G33" s="254">
        <f t="shared" si="2"/>
        <v>303</v>
      </c>
      <c r="H33" s="254">
        <f t="shared" si="2"/>
        <v>30</v>
      </c>
      <c r="I33" s="254">
        <f t="shared" si="2"/>
        <v>3211</v>
      </c>
      <c r="J33" s="254">
        <f t="shared" ref="J33:J45" si="3">SUM(E33:I33)</f>
        <v>11004</v>
      </c>
      <c r="K33" s="254">
        <f>J33/D33</f>
        <v>44.731707317073173</v>
      </c>
    </row>
    <row r="34" spans="1:12" ht="17.25" customHeight="1">
      <c r="A34" s="249" t="s">
        <v>113</v>
      </c>
      <c r="B34" s="249"/>
      <c r="C34" s="249"/>
      <c r="D34" s="255">
        <v>20</v>
      </c>
      <c r="E34" s="256">
        <f>134+47</f>
        <v>181</v>
      </c>
      <c r="F34" s="257">
        <v>183</v>
      </c>
      <c r="G34" s="257">
        <v>30</v>
      </c>
      <c r="H34" s="258">
        <v>0</v>
      </c>
      <c r="I34" s="257">
        <f>125+88</f>
        <v>213</v>
      </c>
      <c r="J34" s="259">
        <f t="shared" si="3"/>
        <v>607</v>
      </c>
      <c r="K34" s="257">
        <f>J34/D34</f>
        <v>30.35</v>
      </c>
      <c r="L34" s="272">
        <f>SUM(E34:J34)</f>
        <v>1214</v>
      </c>
    </row>
    <row r="35" spans="1:12" ht="17.25" customHeight="1">
      <c r="A35" s="249" t="s">
        <v>114</v>
      </c>
      <c r="B35" s="249"/>
      <c r="C35" s="249"/>
      <c r="D35" s="260">
        <v>18</v>
      </c>
      <c r="E35" s="256">
        <f>138+18</f>
        <v>156</v>
      </c>
      <c r="F35" s="257">
        <v>200</v>
      </c>
      <c r="G35" s="257">
        <v>9</v>
      </c>
      <c r="H35" s="258">
        <v>8</v>
      </c>
      <c r="I35" s="257">
        <f>128+47</f>
        <v>175</v>
      </c>
      <c r="J35" s="259">
        <f t="shared" si="3"/>
        <v>548</v>
      </c>
      <c r="K35" s="257">
        <f t="shared" ref="K35:K45" si="4">J35/D35</f>
        <v>30.444444444444443</v>
      </c>
    </row>
    <row r="36" spans="1:12" ht="17.25" customHeight="1">
      <c r="A36" s="261" t="s">
        <v>115</v>
      </c>
      <c r="B36" s="261"/>
      <c r="C36" s="261"/>
      <c r="D36" s="260">
        <v>21</v>
      </c>
      <c r="E36" s="256">
        <f>207+43</f>
        <v>250</v>
      </c>
      <c r="F36" s="257">
        <v>317</v>
      </c>
      <c r="G36" s="257">
        <v>34</v>
      </c>
      <c r="H36" s="258">
        <v>2</v>
      </c>
      <c r="I36" s="257">
        <f>183+102</f>
        <v>285</v>
      </c>
      <c r="J36" s="259">
        <f t="shared" si="3"/>
        <v>888</v>
      </c>
      <c r="K36" s="257">
        <f t="shared" si="4"/>
        <v>42.285714285714285</v>
      </c>
    </row>
    <row r="37" spans="1:12" ht="17.25" customHeight="1">
      <c r="A37" s="261" t="s">
        <v>116</v>
      </c>
      <c r="B37" s="261"/>
      <c r="C37" s="261"/>
      <c r="D37" s="260">
        <v>23</v>
      </c>
      <c r="E37" s="256">
        <f>192+172</f>
        <v>364</v>
      </c>
      <c r="F37" s="257">
        <v>454</v>
      </c>
      <c r="G37" s="257">
        <v>64</v>
      </c>
      <c r="H37" s="258">
        <v>3</v>
      </c>
      <c r="I37" s="257">
        <f>170+214</f>
        <v>384</v>
      </c>
      <c r="J37" s="259">
        <f t="shared" si="3"/>
        <v>1269</v>
      </c>
      <c r="K37" s="257">
        <f t="shared" si="4"/>
        <v>55.173913043478258</v>
      </c>
    </row>
    <row r="38" spans="1:12" ht="17.25" customHeight="1">
      <c r="A38" s="261" t="s">
        <v>117</v>
      </c>
      <c r="B38" s="261"/>
      <c r="C38" s="261"/>
      <c r="D38" s="260">
        <v>21</v>
      </c>
      <c r="E38" s="256">
        <f>73+123</f>
        <v>196</v>
      </c>
      <c r="F38" s="257">
        <v>453</v>
      </c>
      <c r="G38" s="257">
        <v>71</v>
      </c>
      <c r="H38" s="257">
        <v>6</v>
      </c>
      <c r="I38" s="257">
        <f>67+123</f>
        <v>190</v>
      </c>
      <c r="J38" s="259">
        <f t="shared" si="3"/>
        <v>916</v>
      </c>
      <c r="K38" s="257">
        <f t="shared" si="4"/>
        <v>43.61904761904762</v>
      </c>
    </row>
    <row r="39" spans="1:12" ht="17.25" customHeight="1">
      <c r="A39" s="261" t="s">
        <v>118</v>
      </c>
      <c r="B39" s="261"/>
      <c r="C39" s="261"/>
      <c r="D39" s="260">
        <v>20</v>
      </c>
      <c r="E39" s="256">
        <f>180+76</f>
        <v>256</v>
      </c>
      <c r="F39" s="257">
        <v>286</v>
      </c>
      <c r="G39" s="257">
        <v>19</v>
      </c>
      <c r="H39" s="258">
        <v>0</v>
      </c>
      <c r="I39" s="257">
        <f>157+153</f>
        <v>310</v>
      </c>
      <c r="J39" s="259">
        <f t="shared" si="3"/>
        <v>871</v>
      </c>
      <c r="K39" s="257">
        <f t="shared" si="4"/>
        <v>43.55</v>
      </c>
    </row>
    <row r="40" spans="1:12" ht="17.25" customHeight="1">
      <c r="A40" s="261" t="s">
        <v>119</v>
      </c>
      <c r="B40" s="261"/>
      <c r="C40" s="261"/>
      <c r="D40" s="260">
        <v>22</v>
      </c>
      <c r="E40" s="256">
        <f>128+89</f>
        <v>217</v>
      </c>
      <c r="F40" s="257">
        <v>255</v>
      </c>
      <c r="G40" s="257">
        <v>4</v>
      </c>
      <c r="H40" s="258">
        <v>1</v>
      </c>
      <c r="I40" s="257">
        <f>123+111</f>
        <v>234</v>
      </c>
      <c r="J40" s="259">
        <f t="shared" si="3"/>
        <v>711</v>
      </c>
      <c r="K40" s="257">
        <f t="shared" si="4"/>
        <v>32.31818181818182</v>
      </c>
    </row>
    <row r="41" spans="1:12" ht="17.25" customHeight="1">
      <c r="A41" s="261" t="s">
        <v>120</v>
      </c>
      <c r="B41" s="261"/>
      <c r="C41" s="261"/>
      <c r="D41" s="260">
        <v>20</v>
      </c>
      <c r="E41" s="256">
        <f>172+229</f>
        <v>401</v>
      </c>
      <c r="F41" s="257">
        <v>713</v>
      </c>
      <c r="G41" s="257">
        <v>27</v>
      </c>
      <c r="H41" s="258">
        <v>6</v>
      </c>
      <c r="I41" s="257">
        <f>166+241</f>
        <v>407</v>
      </c>
      <c r="J41" s="259">
        <f t="shared" si="3"/>
        <v>1554</v>
      </c>
      <c r="K41" s="257">
        <f t="shared" si="4"/>
        <v>77.7</v>
      </c>
    </row>
    <row r="42" spans="1:12" ht="17.25" customHeight="1">
      <c r="A42" s="261" t="s">
        <v>121</v>
      </c>
      <c r="B42" s="261"/>
      <c r="C42" s="261"/>
      <c r="D42" s="260">
        <v>19</v>
      </c>
      <c r="E42" s="256">
        <f>84+145</f>
        <v>229</v>
      </c>
      <c r="F42" s="257">
        <v>288</v>
      </c>
      <c r="G42" s="257">
        <v>14</v>
      </c>
      <c r="H42" s="258">
        <v>2</v>
      </c>
      <c r="I42" s="257">
        <f>101+112</f>
        <v>213</v>
      </c>
      <c r="J42" s="259">
        <f t="shared" si="3"/>
        <v>746</v>
      </c>
      <c r="K42" s="257">
        <f t="shared" si="4"/>
        <v>39.263157894736842</v>
      </c>
    </row>
    <row r="43" spans="1:12" ht="17.25" customHeight="1">
      <c r="A43" s="261" t="s">
        <v>122</v>
      </c>
      <c r="B43" s="261"/>
      <c r="C43" s="261"/>
      <c r="D43" s="260">
        <v>20</v>
      </c>
      <c r="E43" s="256">
        <f>99+150</f>
        <v>249</v>
      </c>
      <c r="F43" s="257">
        <v>347</v>
      </c>
      <c r="G43" s="257">
        <v>7</v>
      </c>
      <c r="H43" s="258">
        <v>0</v>
      </c>
      <c r="I43" s="257">
        <f>95+214</f>
        <v>309</v>
      </c>
      <c r="J43" s="259">
        <f t="shared" si="3"/>
        <v>912</v>
      </c>
      <c r="K43" s="257">
        <f t="shared" si="4"/>
        <v>45.6</v>
      </c>
    </row>
    <row r="44" spans="1:12" ht="17.25" customHeight="1">
      <c r="A44" s="261" t="s">
        <v>123</v>
      </c>
      <c r="B44" s="261"/>
      <c r="C44" s="261"/>
      <c r="D44" s="260">
        <v>19</v>
      </c>
      <c r="E44" s="256">
        <f>149+335</f>
        <v>484</v>
      </c>
      <c r="F44" s="257">
        <v>236</v>
      </c>
      <c r="G44" s="257">
        <v>0</v>
      </c>
      <c r="H44" s="258">
        <v>2</v>
      </c>
      <c r="I44" s="257">
        <f>108+129</f>
        <v>237</v>
      </c>
      <c r="J44" s="259">
        <f t="shared" si="3"/>
        <v>959</v>
      </c>
      <c r="K44" s="257">
        <f t="shared" si="4"/>
        <v>50.473684210526315</v>
      </c>
    </row>
    <row r="45" spans="1:12" ht="17.25" customHeight="1" thickBot="1">
      <c r="A45" s="262" t="s">
        <v>124</v>
      </c>
      <c r="B45" s="262"/>
      <c r="C45" s="262"/>
      <c r="D45" s="263">
        <v>23</v>
      </c>
      <c r="E45" s="264">
        <f>103+170</f>
        <v>273</v>
      </c>
      <c r="F45" s="265">
        <v>472</v>
      </c>
      <c r="G45" s="265">
        <v>24</v>
      </c>
      <c r="H45" s="266">
        <v>0</v>
      </c>
      <c r="I45" s="265">
        <f>94+160</f>
        <v>254</v>
      </c>
      <c r="J45" s="267">
        <f t="shared" si="3"/>
        <v>1023</v>
      </c>
      <c r="K45" s="265">
        <f t="shared" si="4"/>
        <v>44.478260869565219</v>
      </c>
    </row>
    <row r="46" spans="1:12" ht="16.5" customHeight="1">
      <c r="A46" s="269" t="s">
        <v>126</v>
      </c>
      <c r="B46" s="269"/>
      <c r="C46" s="269"/>
      <c r="E46" s="268"/>
      <c r="F46" s="268"/>
      <c r="G46" s="268"/>
      <c r="H46" s="268"/>
      <c r="I46" s="268"/>
      <c r="J46" s="268"/>
      <c r="K46" s="268"/>
    </row>
  </sheetData>
  <mergeCells count="46"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6:C26"/>
    <mergeCell ref="D26:D27"/>
    <mergeCell ref="E26:K26"/>
    <mergeCell ref="A27:C27"/>
    <mergeCell ref="A28:C28"/>
    <mergeCell ref="A29:C29"/>
    <mergeCell ref="A19:C19"/>
    <mergeCell ref="A20:C20"/>
    <mergeCell ref="A21:C21"/>
    <mergeCell ref="A22:C22"/>
    <mergeCell ref="A23:C23"/>
    <mergeCell ref="J25:L25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J3:K3"/>
    <mergeCell ref="A4:C4"/>
    <mergeCell ref="D4:D5"/>
    <mergeCell ref="E4:K4"/>
    <mergeCell ref="A5:C5"/>
    <mergeCell ref="A6:C6"/>
  </mergeCells>
  <phoneticPr fontId="3"/>
  <printOptions gridLinesSet="0"/>
  <pageMargins left="0.73" right="0.66" top="0.63" bottom="0.36" header="0" footer="0"/>
  <pageSetup paperSize="9" firstPageNumber="137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Normal="100" zoomScaleSheetLayoutView="100" workbookViewId="0">
      <selection activeCell="H9" sqref="H9"/>
    </sheetView>
  </sheetViews>
  <sheetFormatPr defaultColWidth="10.375" defaultRowHeight="14.65" customHeight="1"/>
  <cols>
    <col min="1" max="1" width="7.875" style="2" customWidth="1"/>
    <col min="2" max="2" width="8.125" style="2" customWidth="1"/>
    <col min="3" max="3" width="9.375" style="2" customWidth="1"/>
    <col min="4" max="4" width="8.125" style="2" customWidth="1"/>
    <col min="5" max="5" width="9.375" style="2" customWidth="1"/>
    <col min="6" max="6" width="8.125" style="2" customWidth="1"/>
    <col min="7" max="7" width="9.375" style="2" customWidth="1"/>
    <col min="8" max="8" width="8.125" style="2" customWidth="1"/>
    <col min="9" max="9" width="9.375" style="2" customWidth="1"/>
    <col min="10" max="10" width="7.75" style="2" customWidth="1"/>
    <col min="11" max="11" width="7.25" style="2" customWidth="1"/>
    <col min="12" max="12" width="7.375" style="172" customWidth="1"/>
    <col min="13" max="34" width="7.375" style="2" customWidth="1"/>
    <col min="35" max="256" width="10.375" style="2"/>
    <col min="257" max="257" width="7.875" style="2" customWidth="1"/>
    <col min="258" max="258" width="8.125" style="2" customWidth="1"/>
    <col min="259" max="259" width="9.375" style="2" customWidth="1"/>
    <col min="260" max="260" width="8.125" style="2" customWidth="1"/>
    <col min="261" max="261" width="9.375" style="2" customWidth="1"/>
    <col min="262" max="262" width="8.125" style="2" customWidth="1"/>
    <col min="263" max="263" width="9.375" style="2" customWidth="1"/>
    <col min="264" max="264" width="8.125" style="2" customWidth="1"/>
    <col min="265" max="265" width="9.375" style="2" customWidth="1"/>
    <col min="266" max="266" width="7.75" style="2" customWidth="1"/>
    <col min="267" max="267" width="7.25" style="2" customWidth="1"/>
    <col min="268" max="290" width="7.375" style="2" customWidth="1"/>
    <col min="291" max="512" width="10.375" style="2"/>
    <col min="513" max="513" width="7.875" style="2" customWidth="1"/>
    <col min="514" max="514" width="8.125" style="2" customWidth="1"/>
    <col min="515" max="515" width="9.375" style="2" customWidth="1"/>
    <col min="516" max="516" width="8.125" style="2" customWidth="1"/>
    <col min="517" max="517" width="9.375" style="2" customWidth="1"/>
    <col min="518" max="518" width="8.125" style="2" customWidth="1"/>
    <col min="519" max="519" width="9.375" style="2" customWidth="1"/>
    <col min="520" max="520" width="8.125" style="2" customWidth="1"/>
    <col min="521" max="521" width="9.375" style="2" customWidth="1"/>
    <col min="522" max="522" width="7.75" style="2" customWidth="1"/>
    <col min="523" max="523" width="7.25" style="2" customWidth="1"/>
    <col min="524" max="546" width="7.375" style="2" customWidth="1"/>
    <col min="547" max="768" width="10.375" style="2"/>
    <col min="769" max="769" width="7.875" style="2" customWidth="1"/>
    <col min="770" max="770" width="8.125" style="2" customWidth="1"/>
    <col min="771" max="771" width="9.375" style="2" customWidth="1"/>
    <col min="772" max="772" width="8.125" style="2" customWidth="1"/>
    <col min="773" max="773" width="9.375" style="2" customWidth="1"/>
    <col min="774" max="774" width="8.125" style="2" customWidth="1"/>
    <col min="775" max="775" width="9.375" style="2" customWidth="1"/>
    <col min="776" max="776" width="8.125" style="2" customWidth="1"/>
    <col min="777" max="777" width="9.375" style="2" customWidth="1"/>
    <col min="778" max="778" width="7.75" style="2" customWidth="1"/>
    <col min="779" max="779" width="7.25" style="2" customWidth="1"/>
    <col min="780" max="802" width="7.375" style="2" customWidth="1"/>
    <col min="803" max="1024" width="10.375" style="2"/>
    <col min="1025" max="1025" width="7.875" style="2" customWidth="1"/>
    <col min="1026" max="1026" width="8.125" style="2" customWidth="1"/>
    <col min="1027" max="1027" width="9.375" style="2" customWidth="1"/>
    <col min="1028" max="1028" width="8.125" style="2" customWidth="1"/>
    <col min="1029" max="1029" width="9.375" style="2" customWidth="1"/>
    <col min="1030" max="1030" width="8.125" style="2" customWidth="1"/>
    <col min="1031" max="1031" width="9.375" style="2" customWidth="1"/>
    <col min="1032" max="1032" width="8.125" style="2" customWidth="1"/>
    <col min="1033" max="1033" width="9.375" style="2" customWidth="1"/>
    <col min="1034" max="1034" width="7.75" style="2" customWidth="1"/>
    <col min="1035" max="1035" width="7.25" style="2" customWidth="1"/>
    <col min="1036" max="1058" width="7.375" style="2" customWidth="1"/>
    <col min="1059" max="1280" width="10.375" style="2"/>
    <col min="1281" max="1281" width="7.875" style="2" customWidth="1"/>
    <col min="1282" max="1282" width="8.125" style="2" customWidth="1"/>
    <col min="1283" max="1283" width="9.375" style="2" customWidth="1"/>
    <col min="1284" max="1284" width="8.125" style="2" customWidth="1"/>
    <col min="1285" max="1285" width="9.375" style="2" customWidth="1"/>
    <col min="1286" max="1286" width="8.125" style="2" customWidth="1"/>
    <col min="1287" max="1287" width="9.375" style="2" customWidth="1"/>
    <col min="1288" max="1288" width="8.125" style="2" customWidth="1"/>
    <col min="1289" max="1289" width="9.375" style="2" customWidth="1"/>
    <col min="1290" max="1290" width="7.75" style="2" customWidth="1"/>
    <col min="1291" max="1291" width="7.25" style="2" customWidth="1"/>
    <col min="1292" max="1314" width="7.375" style="2" customWidth="1"/>
    <col min="1315" max="1536" width="10.375" style="2"/>
    <col min="1537" max="1537" width="7.875" style="2" customWidth="1"/>
    <col min="1538" max="1538" width="8.125" style="2" customWidth="1"/>
    <col min="1539" max="1539" width="9.375" style="2" customWidth="1"/>
    <col min="1540" max="1540" width="8.125" style="2" customWidth="1"/>
    <col min="1541" max="1541" width="9.375" style="2" customWidth="1"/>
    <col min="1542" max="1542" width="8.125" style="2" customWidth="1"/>
    <col min="1543" max="1543" width="9.375" style="2" customWidth="1"/>
    <col min="1544" max="1544" width="8.125" style="2" customWidth="1"/>
    <col min="1545" max="1545" width="9.375" style="2" customWidth="1"/>
    <col min="1546" max="1546" width="7.75" style="2" customWidth="1"/>
    <col min="1547" max="1547" width="7.25" style="2" customWidth="1"/>
    <col min="1548" max="1570" width="7.375" style="2" customWidth="1"/>
    <col min="1571" max="1792" width="10.375" style="2"/>
    <col min="1793" max="1793" width="7.875" style="2" customWidth="1"/>
    <col min="1794" max="1794" width="8.125" style="2" customWidth="1"/>
    <col min="1795" max="1795" width="9.375" style="2" customWidth="1"/>
    <col min="1796" max="1796" width="8.125" style="2" customWidth="1"/>
    <col min="1797" max="1797" width="9.375" style="2" customWidth="1"/>
    <col min="1798" max="1798" width="8.125" style="2" customWidth="1"/>
    <col min="1799" max="1799" width="9.375" style="2" customWidth="1"/>
    <col min="1800" max="1800" width="8.125" style="2" customWidth="1"/>
    <col min="1801" max="1801" width="9.375" style="2" customWidth="1"/>
    <col min="1802" max="1802" width="7.75" style="2" customWidth="1"/>
    <col min="1803" max="1803" width="7.25" style="2" customWidth="1"/>
    <col min="1804" max="1826" width="7.375" style="2" customWidth="1"/>
    <col min="1827" max="2048" width="10.375" style="2"/>
    <col min="2049" max="2049" width="7.875" style="2" customWidth="1"/>
    <col min="2050" max="2050" width="8.125" style="2" customWidth="1"/>
    <col min="2051" max="2051" width="9.375" style="2" customWidth="1"/>
    <col min="2052" max="2052" width="8.125" style="2" customWidth="1"/>
    <col min="2053" max="2053" width="9.375" style="2" customWidth="1"/>
    <col min="2054" max="2054" width="8.125" style="2" customWidth="1"/>
    <col min="2055" max="2055" width="9.375" style="2" customWidth="1"/>
    <col min="2056" max="2056" width="8.125" style="2" customWidth="1"/>
    <col min="2057" max="2057" width="9.375" style="2" customWidth="1"/>
    <col min="2058" max="2058" width="7.75" style="2" customWidth="1"/>
    <col min="2059" max="2059" width="7.25" style="2" customWidth="1"/>
    <col min="2060" max="2082" width="7.375" style="2" customWidth="1"/>
    <col min="2083" max="2304" width="10.375" style="2"/>
    <col min="2305" max="2305" width="7.875" style="2" customWidth="1"/>
    <col min="2306" max="2306" width="8.125" style="2" customWidth="1"/>
    <col min="2307" max="2307" width="9.375" style="2" customWidth="1"/>
    <col min="2308" max="2308" width="8.125" style="2" customWidth="1"/>
    <col min="2309" max="2309" width="9.375" style="2" customWidth="1"/>
    <col min="2310" max="2310" width="8.125" style="2" customWidth="1"/>
    <col min="2311" max="2311" width="9.375" style="2" customWidth="1"/>
    <col min="2312" max="2312" width="8.125" style="2" customWidth="1"/>
    <col min="2313" max="2313" width="9.375" style="2" customWidth="1"/>
    <col min="2314" max="2314" width="7.75" style="2" customWidth="1"/>
    <col min="2315" max="2315" width="7.25" style="2" customWidth="1"/>
    <col min="2316" max="2338" width="7.375" style="2" customWidth="1"/>
    <col min="2339" max="2560" width="10.375" style="2"/>
    <col min="2561" max="2561" width="7.875" style="2" customWidth="1"/>
    <col min="2562" max="2562" width="8.125" style="2" customWidth="1"/>
    <col min="2563" max="2563" width="9.375" style="2" customWidth="1"/>
    <col min="2564" max="2564" width="8.125" style="2" customWidth="1"/>
    <col min="2565" max="2565" width="9.375" style="2" customWidth="1"/>
    <col min="2566" max="2566" width="8.125" style="2" customWidth="1"/>
    <col min="2567" max="2567" width="9.375" style="2" customWidth="1"/>
    <col min="2568" max="2568" width="8.125" style="2" customWidth="1"/>
    <col min="2569" max="2569" width="9.375" style="2" customWidth="1"/>
    <col min="2570" max="2570" width="7.75" style="2" customWidth="1"/>
    <col min="2571" max="2571" width="7.25" style="2" customWidth="1"/>
    <col min="2572" max="2594" width="7.375" style="2" customWidth="1"/>
    <col min="2595" max="2816" width="10.375" style="2"/>
    <col min="2817" max="2817" width="7.875" style="2" customWidth="1"/>
    <col min="2818" max="2818" width="8.125" style="2" customWidth="1"/>
    <col min="2819" max="2819" width="9.375" style="2" customWidth="1"/>
    <col min="2820" max="2820" width="8.125" style="2" customWidth="1"/>
    <col min="2821" max="2821" width="9.375" style="2" customWidth="1"/>
    <col min="2822" max="2822" width="8.125" style="2" customWidth="1"/>
    <col min="2823" max="2823" width="9.375" style="2" customWidth="1"/>
    <col min="2824" max="2824" width="8.125" style="2" customWidth="1"/>
    <col min="2825" max="2825" width="9.375" style="2" customWidth="1"/>
    <col min="2826" max="2826" width="7.75" style="2" customWidth="1"/>
    <col min="2827" max="2827" width="7.25" style="2" customWidth="1"/>
    <col min="2828" max="2850" width="7.375" style="2" customWidth="1"/>
    <col min="2851" max="3072" width="10.375" style="2"/>
    <col min="3073" max="3073" width="7.875" style="2" customWidth="1"/>
    <col min="3074" max="3074" width="8.125" style="2" customWidth="1"/>
    <col min="3075" max="3075" width="9.375" style="2" customWidth="1"/>
    <col min="3076" max="3076" width="8.125" style="2" customWidth="1"/>
    <col min="3077" max="3077" width="9.375" style="2" customWidth="1"/>
    <col min="3078" max="3078" width="8.125" style="2" customWidth="1"/>
    <col min="3079" max="3079" width="9.375" style="2" customWidth="1"/>
    <col min="3080" max="3080" width="8.125" style="2" customWidth="1"/>
    <col min="3081" max="3081" width="9.375" style="2" customWidth="1"/>
    <col min="3082" max="3082" width="7.75" style="2" customWidth="1"/>
    <col min="3083" max="3083" width="7.25" style="2" customWidth="1"/>
    <col min="3084" max="3106" width="7.375" style="2" customWidth="1"/>
    <col min="3107" max="3328" width="10.375" style="2"/>
    <col min="3329" max="3329" width="7.875" style="2" customWidth="1"/>
    <col min="3330" max="3330" width="8.125" style="2" customWidth="1"/>
    <col min="3331" max="3331" width="9.375" style="2" customWidth="1"/>
    <col min="3332" max="3332" width="8.125" style="2" customWidth="1"/>
    <col min="3333" max="3333" width="9.375" style="2" customWidth="1"/>
    <col min="3334" max="3334" width="8.125" style="2" customWidth="1"/>
    <col min="3335" max="3335" width="9.375" style="2" customWidth="1"/>
    <col min="3336" max="3336" width="8.125" style="2" customWidth="1"/>
    <col min="3337" max="3337" width="9.375" style="2" customWidth="1"/>
    <col min="3338" max="3338" width="7.75" style="2" customWidth="1"/>
    <col min="3339" max="3339" width="7.25" style="2" customWidth="1"/>
    <col min="3340" max="3362" width="7.375" style="2" customWidth="1"/>
    <col min="3363" max="3584" width="10.375" style="2"/>
    <col min="3585" max="3585" width="7.875" style="2" customWidth="1"/>
    <col min="3586" max="3586" width="8.125" style="2" customWidth="1"/>
    <col min="3587" max="3587" width="9.375" style="2" customWidth="1"/>
    <col min="3588" max="3588" width="8.125" style="2" customWidth="1"/>
    <col min="3589" max="3589" width="9.375" style="2" customWidth="1"/>
    <col min="3590" max="3590" width="8.125" style="2" customWidth="1"/>
    <col min="3591" max="3591" width="9.375" style="2" customWidth="1"/>
    <col min="3592" max="3592" width="8.125" style="2" customWidth="1"/>
    <col min="3593" max="3593" width="9.375" style="2" customWidth="1"/>
    <col min="3594" max="3594" width="7.75" style="2" customWidth="1"/>
    <col min="3595" max="3595" width="7.25" style="2" customWidth="1"/>
    <col min="3596" max="3618" width="7.375" style="2" customWidth="1"/>
    <col min="3619" max="3840" width="10.375" style="2"/>
    <col min="3841" max="3841" width="7.875" style="2" customWidth="1"/>
    <col min="3842" max="3842" width="8.125" style="2" customWidth="1"/>
    <col min="3843" max="3843" width="9.375" style="2" customWidth="1"/>
    <col min="3844" max="3844" width="8.125" style="2" customWidth="1"/>
    <col min="3845" max="3845" width="9.375" style="2" customWidth="1"/>
    <col min="3846" max="3846" width="8.125" style="2" customWidth="1"/>
    <col min="3847" max="3847" width="9.375" style="2" customWidth="1"/>
    <col min="3848" max="3848" width="8.125" style="2" customWidth="1"/>
    <col min="3849" max="3849" width="9.375" style="2" customWidth="1"/>
    <col min="3850" max="3850" width="7.75" style="2" customWidth="1"/>
    <col min="3851" max="3851" width="7.25" style="2" customWidth="1"/>
    <col min="3852" max="3874" width="7.375" style="2" customWidth="1"/>
    <col min="3875" max="4096" width="10.375" style="2"/>
    <col min="4097" max="4097" width="7.875" style="2" customWidth="1"/>
    <col min="4098" max="4098" width="8.125" style="2" customWidth="1"/>
    <col min="4099" max="4099" width="9.375" style="2" customWidth="1"/>
    <col min="4100" max="4100" width="8.125" style="2" customWidth="1"/>
    <col min="4101" max="4101" width="9.375" style="2" customWidth="1"/>
    <col min="4102" max="4102" width="8.125" style="2" customWidth="1"/>
    <col min="4103" max="4103" width="9.375" style="2" customWidth="1"/>
    <col min="4104" max="4104" width="8.125" style="2" customWidth="1"/>
    <col min="4105" max="4105" width="9.375" style="2" customWidth="1"/>
    <col min="4106" max="4106" width="7.75" style="2" customWidth="1"/>
    <col min="4107" max="4107" width="7.25" style="2" customWidth="1"/>
    <col min="4108" max="4130" width="7.375" style="2" customWidth="1"/>
    <col min="4131" max="4352" width="10.375" style="2"/>
    <col min="4353" max="4353" width="7.875" style="2" customWidth="1"/>
    <col min="4354" max="4354" width="8.125" style="2" customWidth="1"/>
    <col min="4355" max="4355" width="9.375" style="2" customWidth="1"/>
    <col min="4356" max="4356" width="8.125" style="2" customWidth="1"/>
    <col min="4357" max="4357" width="9.375" style="2" customWidth="1"/>
    <col min="4358" max="4358" width="8.125" style="2" customWidth="1"/>
    <col min="4359" max="4359" width="9.375" style="2" customWidth="1"/>
    <col min="4360" max="4360" width="8.125" style="2" customWidth="1"/>
    <col min="4361" max="4361" width="9.375" style="2" customWidth="1"/>
    <col min="4362" max="4362" width="7.75" style="2" customWidth="1"/>
    <col min="4363" max="4363" width="7.25" style="2" customWidth="1"/>
    <col min="4364" max="4386" width="7.375" style="2" customWidth="1"/>
    <col min="4387" max="4608" width="10.375" style="2"/>
    <col min="4609" max="4609" width="7.875" style="2" customWidth="1"/>
    <col min="4610" max="4610" width="8.125" style="2" customWidth="1"/>
    <col min="4611" max="4611" width="9.375" style="2" customWidth="1"/>
    <col min="4612" max="4612" width="8.125" style="2" customWidth="1"/>
    <col min="4613" max="4613" width="9.375" style="2" customWidth="1"/>
    <col min="4614" max="4614" width="8.125" style="2" customWidth="1"/>
    <col min="4615" max="4615" width="9.375" style="2" customWidth="1"/>
    <col min="4616" max="4616" width="8.125" style="2" customWidth="1"/>
    <col min="4617" max="4617" width="9.375" style="2" customWidth="1"/>
    <col min="4618" max="4618" width="7.75" style="2" customWidth="1"/>
    <col min="4619" max="4619" width="7.25" style="2" customWidth="1"/>
    <col min="4620" max="4642" width="7.375" style="2" customWidth="1"/>
    <col min="4643" max="4864" width="10.375" style="2"/>
    <col min="4865" max="4865" width="7.875" style="2" customWidth="1"/>
    <col min="4866" max="4866" width="8.125" style="2" customWidth="1"/>
    <col min="4867" max="4867" width="9.375" style="2" customWidth="1"/>
    <col min="4868" max="4868" width="8.125" style="2" customWidth="1"/>
    <col min="4869" max="4869" width="9.375" style="2" customWidth="1"/>
    <col min="4870" max="4870" width="8.125" style="2" customWidth="1"/>
    <col min="4871" max="4871" width="9.375" style="2" customWidth="1"/>
    <col min="4872" max="4872" width="8.125" style="2" customWidth="1"/>
    <col min="4873" max="4873" width="9.375" style="2" customWidth="1"/>
    <col min="4874" max="4874" width="7.75" style="2" customWidth="1"/>
    <col min="4875" max="4875" width="7.25" style="2" customWidth="1"/>
    <col min="4876" max="4898" width="7.375" style="2" customWidth="1"/>
    <col min="4899" max="5120" width="10.375" style="2"/>
    <col min="5121" max="5121" width="7.875" style="2" customWidth="1"/>
    <col min="5122" max="5122" width="8.125" style="2" customWidth="1"/>
    <col min="5123" max="5123" width="9.375" style="2" customWidth="1"/>
    <col min="5124" max="5124" width="8.125" style="2" customWidth="1"/>
    <col min="5125" max="5125" width="9.375" style="2" customWidth="1"/>
    <col min="5126" max="5126" width="8.125" style="2" customWidth="1"/>
    <col min="5127" max="5127" width="9.375" style="2" customWidth="1"/>
    <col min="5128" max="5128" width="8.125" style="2" customWidth="1"/>
    <col min="5129" max="5129" width="9.375" style="2" customWidth="1"/>
    <col min="5130" max="5130" width="7.75" style="2" customWidth="1"/>
    <col min="5131" max="5131" width="7.25" style="2" customWidth="1"/>
    <col min="5132" max="5154" width="7.375" style="2" customWidth="1"/>
    <col min="5155" max="5376" width="10.375" style="2"/>
    <col min="5377" max="5377" width="7.875" style="2" customWidth="1"/>
    <col min="5378" max="5378" width="8.125" style="2" customWidth="1"/>
    <col min="5379" max="5379" width="9.375" style="2" customWidth="1"/>
    <col min="5380" max="5380" width="8.125" style="2" customWidth="1"/>
    <col min="5381" max="5381" width="9.375" style="2" customWidth="1"/>
    <col min="5382" max="5382" width="8.125" style="2" customWidth="1"/>
    <col min="5383" max="5383" width="9.375" style="2" customWidth="1"/>
    <col min="5384" max="5384" width="8.125" style="2" customWidth="1"/>
    <col min="5385" max="5385" width="9.375" style="2" customWidth="1"/>
    <col min="5386" max="5386" width="7.75" style="2" customWidth="1"/>
    <col min="5387" max="5387" width="7.25" style="2" customWidth="1"/>
    <col min="5388" max="5410" width="7.375" style="2" customWidth="1"/>
    <col min="5411" max="5632" width="10.375" style="2"/>
    <col min="5633" max="5633" width="7.875" style="2" customWidth="1"/>
    <col min="5634" max="5634" width="8.125" style="2" customWidth="1"/>
    <col min="5635" max="5635" width="9.375" style="2" customWidth="1"/>
    <col min="5636" max="5636" width="8.125" style="2" customWidth="1"/>
    <col min="5637" max="5637" width="9.375" style="2" customWidth="1"/>
    <col min="5638" max="5638" width="8.125" style="2" customWidth="1"/>
    <col min="5639" max="5639" width="9.375" style="2" customWidth="1"/>
    <col min="5640" max="5640" width="8.125" style="2" customWidth="1"/>
    <col min="5641" max="5641" width="9.375" style="2" customWidth="1"/>
    <col min="5642" max="5642" width="7.75" style="2" customWidth="1"/>
    <col min="5643" max="5643" width="7.25" style="2" customWidth="1"/>
    <col min="5644" max="5666" width="7.375" style="2" customWidth="1"/>
    <col min="5667" max="5888" width="10.375" style="2"/>
    <col min="5889" max="5889" width="7.875" style="2" customWidth="1"/>
    <col min="5890" max="5890" width="8.125" style="2" customWidth="1"/>
    <col min="5891" max="5891" width="9.375" style="2" customWidth="1"/>
    <col min="5892" max="5892" width="8.125" style="2" customWidth="1"/>
    <col min="5893" max="5893" width="9.375" style="2" customWidth="1"/>
    <col min="5894" max="5894" width="8.125" style="2" customWidth="1"/>
    <col min="5895" max="5895" width="9.375" style="2" customWidth="1"/>
    <col min="5896" max="5896" width="8.125" style="2" customWidth="1"/>
    <col min="5897" max="5897" width="9.375" style="2" customWidth="1"/>
    <col min="5898" max="5898" width="7.75" style="2" customWidth="1"/>
    <col min="5899" max="5899" width="7.25" style="2" customWidth="1"/>
    <col min="5900" max="5922" width="7.375" style="2" customWidth="1"/>
    <col min="5923" max="6144" width="10.375" style="2"/>
    <col min="6145" max="6145" width="7.875" style="2" customWidth="1"/>
    <col min="6146" max="6146" width="8.125" style="2" customWidth="1"/>
    <col min="6147" max="6147" width="9.375" style="2" customWidth="1"/>
    <col min="6148" max="6148" width="8.125" style="2" customWidth="1"/>
    <col min="6149" max="6149" width="9.375" style="2" customWidth="1"/>
    <col min="6150" max="6150" width="8.125" style="2" customWidth="1"/>
    <col min="6151" max="6151" width="9.375" style="2" customWidth="1"/>
    <col min="6152" max="6152" width="8.125" style="2" customWidth="1"/>
    <col min="6153" max="6153" width="9.375" style="2" customWidth="1"/>
    <col min="6154" max="6154" width="7.75" style="2" customWidth="1"/>
    <col min="6155" max="6155" width="7.25" style="2" customWidth="1"/>
    <col min="6156" max="6178" width="7.375" style="2" customWidth="1"/>
    <col min="6179" max="6400" width="10.375" style="2"/>
    <col min="6401" max="6401" width="7.875" style="2" customWidth="1"/>
    <col min="6402" max="6402" width="8.125" style="2" customWidth="1"/>
    <col min="6403" max="6403" width="9.375" style="2" customWidth="1"/>
    <col min="6404" max="6404" width="8.125" style="2" customWidth="1"/>
    <col min="6405" max="6405" width="9.375" style="2" customWidth="1"/>
    <col min="6406" max="6406" width="8.125" style="2" customWidth="1"/>
    <col min="6407" max="6407" width="9.375" style="2" customWidth="1"/>
    <col min="6408" max="6408" width="8.125" style="2" customWidth="1"/>
    <col min="6409" max="6409" width="9.375" style="2" customWidth="1"/>
    <col min="6410" max="6410" width="7.75" style="2" customWidth="1"/>
    <col min="6411" max="6411" width="7.25" style="2" customWidth="1"/>
    <col min="6412" max="6434" width="7.375" style="2" customWidth="1"/>
    <col min="6435" max="6656" width="10.375" style="2"/>
    <col min="6657" max="6657" width="7.875" style="2" customWidth="1"/>
    <col min="6658" max="6658" width="8.125" style="2" customWidth="1"/>
    <col min="6659" max="6659" width="9.375" style="2" customWidth="1"/>
    <col min="6660" max="6660" width="8.125" style="2" customWidth="1"/>
    <col min="6661" max="6661" width="9.375" style="2" customWidth="1"/>
    <col min="6662" max="6662" width="8.125" style="2" customWidth="1"/>
    <col min="6663" max="6663" width="9.375" style="2" customWidth="1"/>
    <col min="6664" max="6664" width="8.125" style="2" customWidth="1"/>
    <col min="6665" max="6665" width="9.375" style="2" customWidth="1"/>
    <col min="6666" max="6666" width="7.75" style="2" customWidth="1"/>
    <col min="6667" max="6667" width="7.25" style="2" customWidth="1"/>
    <col min="6668" max="6690" width="7.375" style="2" customWidth="1"/>
    <col min="6691" max="6912" width="10.375" style="2"/>
    <col min="6913" max="6913" width="7.875" style="2" customWidth="1"/>
    <col min="6914" max="6914" width="8.125" style="2" customWidth="1"/>
    <col min="6915" max="6915" width="9.375" style="2" customWidth="1"/>
    <col min="6916" max="6916" width="8.125" style="2" customWidth="1"/>
    <col min="6917" max="6917" width="9.375" style="2" customWidth="1"/>
    <col min="6918" max="6918" width="8.125" style="2" customWidth="1"/>
    <col min="6919" max="6919" width="9.375" style="2" customWidth="1"/>
    <col min="6920" max="6920" width="8.125" style="2" customWidth="1"/>
    <col min="6921" max="6921" width="9.375" style="2" customWidth="1"/>
    <col min="6922" max="6922" width="7.75" style="2" customWidth="1"/>
    <col min="6923" max="6923" width="7.25" style="2" customWidth="1"/>
    <col min="6924" max="6946" width="7.375" style="2" customWidth="1"/>
    <col min="6947" max="7168" width="10.375" style="2"/>
    <col min="7169" max="7169" width="7.875" style="2" customWidth="1"/>
    <col min="7170" max="7170" width="8.125" style="2" customWidth="1"/>
    <col min="7171" max="7171" width="9.375" style="2" customWidth="1"/>
    <col min="7172" max="7172" width="8.125" style="2" customWidth="1"/>
    <col min="7173" max="7173" width="9.375" style="2" customWidth="1"/>
    <col min="7174" max="7174" width="8.125" style="2" customWidth="1"/>
    <col min="7175" max="7175" width="9.375" style="2" customWidth="1"/>
    <col min="7176" max="7176" width="8.125" style="2" customWidth="1"/>
    <col min="7177" max="7177" width="9.375" style="2" customWidth="1"/>
    <col min="7178" max="7178" width="7.75" style="2" customWidth="1"/>
    <col min="7179" max="7179" width="7.25" style="2" customWidth="1"/>
    <col min="7180" max="7202" width="7.375" style="2" customWidth="1"/>
    <col min="7203" max="7424" width="10.375" style="2"/>
    <col min="7425" max="7425" width="7.875" style="2" customWidth="1"/>
    <col min="7426" max="7426" width="8.125" style="2" customWidth="1"/>
    <col min="7427" max="7427" width="9.375" style="2" customWidth="1"/>
    <col min="7428" max="7428" width="8.125" style="2" customWidth="1"/>
    <col min="7429" max="7429" width="9.375" style="2" customWidth="1"/>
    <col min="7430" max="7430" width="8.125" style="2" customWidth="1"/>
    <col min="7431" max="7431" width="9.375" style="2" customWidth="1"/>
    <col min="7432" max="7432" width="8.125" style="2" customWidth="1"/>
    <col min="7433" max="7433" width="9.375" style="2" customWidth="1"/>
    <col min="7434" max="7434" width="7.75" style="2" customWidth="1"/>
    <col min="7435" max="7435" width="7.25" style="2" customWidth="1"/>
    <col min="7436" max="7458" width="7.375" style="2" customWidth="1"/>
    <col min="7459" max="7680" width="10.375" style="2"/>
    <col min="7681" max="7681" width="7.875" style="2" customWidth="1"/>
    <col min="7682" max="7682" width="8.125" style="2" customWidth="1"/>
    <col min="7683" max="7683" width="9.375" style="2" customWidth="1"/>
    <col min="7684" max="7684" width="8.125" style="2" customWidth="1"/>
    <col min="7685" max="7685" width="9.375" style="2" customWidth="1"/>
    <col min="7686" max="7686" width="8.125" style="2" customWidth="1"/>
    <col min="7687" max="7687" width="9.375" style="2" customWidth="1"/>
    <col min="7688" max="7688" width="8.125" style="2" customWidth="1"/>
    <col min="7689" max="7689" width="9.375" style="2" customWidth="1"/>
    <col min="7690" max="7690" width="7.75" style="2" customWidth="1"/>
    <col min="7691" max="7691" width="7.25" style="2" customWidth="1"/>
    <col min="7692" max="7714" width="7.375" style="2" customWidth="1"/>
    <col min="7715" max="7936" width="10.375" style="2"/>
    <col min="7937" max="7937" width="7.875" style="2" customWidth="1"/>
    <col min="7938" max="7938" width="8.125" style="2" customWidth="1"/>
    <col min="7939" max="7939" width="9.375" style="2" customWidth="1"/>
    <col min="7940" max="7940" width="8.125" style="2" customWidth="1"/>
    <col min="7941" max="7941" width="9.375" style="2" customWidth="1"/>
    <col min="7942" max="7942" width="8.125" style="2" customWidth="1"/>
    <col min="7943" max="7943" width="9.375" style="2" customWidth="1"/>
    <col min="7944" max="7944" width="8.125" style="2" customWidth="1"/>
    <col min="7945" max="7945" width="9.375" style="2" customWidth="1"/>
    <col min="7946" max="7946" width="7.75" style="2" customWidth="1"/>
    <col min="7947" max="7947" width="7.25" style="2" customWidth="1"/>
    <col min="7948" max="7970" width="7.375" style="2" customWidth="1"/>
    <col min="7971" max="8192" width="10.375" style="2"/>
    <col min="8193" max="8193" width="7.875" style="2" customWidth="1"/>
    <col min="8194" max="8194" width="8.125" style="2" customWidth="1"/>
    <col min="8195" max="8195" width="9.375" style="2" customWidth="1"/>
    <col min="8196" max="8196" width="8.125" style="2" customWidth="1"/>
    <col min="8197" max="8197" width="9.375" style="2" customWidth="1"/>
    <col min="8198" max="8198" width="8.125" style="2" customWidth="1"/>
    <col min="8199" max="8199" width="9.375" style="2" customWidth="1"/>
    <col min="8200" max="8200" width="8.125" style="2" customWidth="1"/>
    <col min="8201" max="8201" width="9.375" style="2" customWidth="1"/>
    <col min="8202" max="8202" width="7.75" style="2" customWidth="1"/>
    <col min="8203" max="8203" width="7.25" style="2" customWidth="1"/>
    <col min="8204" max="8226" width="7.375" style="2" customWidth="1"/>
    <col min="8227" max="8448" width="10.375" style="2"/>
    <col min="8449" max="8449" width="7.875" style="2" customWidth="1"/>
    <col min="8450" max="8450" width="8.125" style="2" customWidth="1"/>
    <col min="8451" max="8451" width="9.375" style="2" customWidth="1"/>
    <col min="8452" max="8452" width="8.125" style="2" customWidth="1"/>
    <col min="8453" max="8453" width="9.375" style="2" customWidth="1"/>
    <col min="8454" max="8454" width="8.125" style="2" customWidth="1"/>
    <col min="8455" max="8455" width="9.375" style="2" customWidth="1"/>
    <col min="8456" max="8456" width="8.125" style="2" customWidth="1"/>
    <col min="8457" max="8457" width="9.375" style="2" customWidth="1"/>
    <col min="8458" max="8458" width="7.75" style="2" customWidth="1"/>
    <col min="8459" max="8459" width="7.25" style="2" customWidth="1"/>
    <col min="8460" max="8482" width="7.375" style="2" customWidth="1"/>
    <col min="8483" max="8704" width="10.375" style="2"/>
    <col min="8705" max="8705" width="7.875" style="2" customWidth="1"/>
    <col min="8706" max="8706" width="8.125" style="2" customWidth="1"/>
    <col min="8707" max="8707" width="9.375" style="2" customWidth="1"/>
    <col min="8708" max="8708" width="8.125" style="2" customWidth="1"/>
    <col min="8709" max="8709" width="9.375" style="2" customWidth="1"/>
    <col min="8710" max="8710" width="8.125" style="2" customWidth="1"/>
    <col min="8711" max="8711" width="9.375" style="2" customWidth="1"/>
    <col min="8712" max="8712" width="8.125" style="2" customWidth="1"/>
    <col min="8713" max="8713" width="9.375" style="2" customWidth="1"/>
    <col min="8714" max="8714" width="7.75" style="2" customWidth="1"/>
    <col min="8715" max="8715" width="7.25" style="2" customWidth="1"/>
    <col min="8716" max="8738" width="7.375" style="2" customWidth="1"/>
    <col min="8739" max="8960" width="10.375" style="2"/>
    <col min="8961" max="8961" width="7.875" style="2" customWidth="1"/>
    <col min="8962" max="8962" width="8.125" style="2" customWidth="1"/>
    <col min="8963" max="8963" width="9.375" style="2" customWidth="1"/>
    <col min="8964" max="8964" width="8.125" style="2" customWidth="1"/>
    <col min="8965" max="8965" width="9.375" style="2" customWidth="1"/>
    <col min="8966" max="8966" width="8.125" style="2" customWidth="1"/>
    <col min="8967" max="8967" width="9.375" style="2" customWidth="1"/>
    <col min="8968" max="8968" width="8.125" style="2" customWidth="1"/>
    <col min="8969" max="8969" width="9.375" style="2" customWidth="1"/>
    <col min="8970" max="8970" width="7.75" style="2" customWidth="1"/>
    <col min="8971" max="8971" width="7.25" style="2" customWidth="1"/>
    <col min="8972" max="8994" width="7.375" style="2" customWidth="1"/>
    <col min="8995" max="9216" width="10.375" style="2"/>
    <col min="9217" max="9217" width="7.875" style="2" customWidth="1"/>
    <col min="9218" max="9218" width="8.125" style="2" customWidth="1"/>
    <col min="9219" max="9219" width="9.375" style="2" customWidth="1"/>
    <col min="9220" max="9220" width="8.125" style="2" customWidth="1"/>
    <col min="9221" max="9221" width="9.375" style="2" customWidth="1"/>
    <col min="9222" max="9222" width="8.125" style="2" customWidth="1"/>
    <col min="9223" max="9223" width="9.375" style="2" customWidth="1"/>
    <col min="9224" max="9224" width="8.125" style="2" customWidth="1"/>
    <col min="9225" max="9225" width="9.375" style="2" customWidth="1"/>
    <col min="9226" max="9226" width="7.75" style="2" customWidth="1"/>
    <col min="9227" max="9227" width="7.25" style="2" customWidth="1"/>
    <col min="9228" max="9250" width="7.375" style="2" customWidth="1"/>
    <col min="9251" max="9472" width="10.375" style="2"/>
    <col min="9473" max="9473" width="7.875" style="2" customWidth="1"/>
    <col min="9474" max="9474" width="8.125" style="2" customWidth="1"/>
    <col min="9475" max="9475" width="9.375" style="2" customWidth="1"/>
    <col min="9476" max="9476" width="8.125" style="2" customWidth="1"/>
    <col min="9477" max="9477" width="9.375" style="2" customWidth="1"/>
    <col min="9478" max="9478" width="8.125" style="2" customWidth="1"/>
    <col min="9479" max="9479" width="9.375" style="2" customWidth="1"/>
    <col min="9480" max="9480" width="8.125" style="2" customWidth="1"/>
    <col min="9481" max="9481" width="9.375" style="2" customWidth="1"/>
    <col min="9482" max="9482" width="7.75" style="2" customWidth="1"/>
    <col min="9483" max="9483" width="7.25" style="2" customWidth="1"/>
    <col min="9484" max="9506" width="7.375" style="2" customWidth="1"/>
    <col min="9507" max="9728" width="10.375" style="2"/>
    <col min="9729" max="9729" width="7.875" style="2" customWidth="1"/>
    <col min="9730" max="9730" width="8.125" style="2" customWidth="1"/>
    <col min="9731" max="9731" width="9.375" style="2" customWidth="1"/>
    <col min="9732" max="9732" width="8.125" style="2" customWidth="1"/>
    <col min="9733" max="9733" width="9.375" style="2" customWidth="1"/>
    <col min="9734" max="9734" width="8.125" style="2" customWidth="1"/>
    <col min="9735" max="9735" width="9.375" style="2" customWidth="1"/>
    <col min="9736" max="9736" width="8.125" style="2" customWidth="1"/>
    <col min="9737" max="9737" width="9.375" style="2" customWidth="1"/>
    <col min="9738" max="9738" width="7.75" style="2" customWidth="1"/>
    <col min="9739" max="9739" width="7.25" style="2" customWidth="1"/>
    <col min="9740" max="9762" width="7.375" style="2" customWidth="1"/>
    <col min="9763" max="9984" width="10.375" style="2"/>
    <col min="9985" max="9985" width="7.875" style="2" customWidth="1"/>
    <col min="9986" max="9986" width="8.125" style="2" customWidth="1"/>
    <col min="9987" max="9987" width="9.375" style="2" customWidth="1"/>
    <col min="9988" max="9988" width="8.125" style="2" customWidth="1"/>
    <col min="9989" max="9989" width="9.375" style="2" customWidth="1"/>
    <col min="9990" max="9990" width="8.125" style="2" customWidth="1"/>
    <col min="9991" max="9991" width="9.375" style="2" customWidth="1"/>
    <col min="9992" max="9992" width="8.125" style="2" customWidth="1"/>
    <col min="9993" max="9993" width="9.375" style="2" customWidth="1"/>
    <col min="9994" max="9994" width="7.75" style="2" customWidth="1"/>
    <col min="9995" max="9995" width="7.25" style="2" customWidth="1"/>
    <col min="9996" max="10018" width="7.375" style="2" customWidth="1"/>
    <col min="10019" max="10240" width="10.375" style="2"/>
    <col min="10241" max="10241" width="7.875" style="2" customWidth="1"/>
    <col min="10242" max="10242" width="8.125" style="2" customWidth="1"/>
    <col min="10243" max="10243" width="9.375" style="2" customWidth="1"/>
    <col min="10244" max="10244" width="8.125" style="2" customWidth="1"/>
    <col min="10245" max="10245" width="9.375" style="2" customWidth="1"/>
    <col min="10246" max="10246" width="8.125" style="2" customWidth="1"/>
    <col min="10247" max="10247" width="9.375" style="2" customWidth="1"/>
    <col min="10248" max="10248" width="8.125" style="2" customWidth="1"/>
    <col min="10249" max="10249" width="9.375" style="2" customWidth="1"/>
    <col min="10250" max="10250" width="7.75" style="2" customWidth="1"/>
    <col min="10251" max="10251" width="7.25" style="2" customWidth="1"/>
    <col min="10252" max="10274" width="7.375" style="2" customWidth="1"/>
    <col min="10275" max="10496" width="10.375" style="2"/>
    <col min="10497" max="10497" width="7.875" style="2" customWidth="1"/>
    <col min="10498" max="10498" width="8.125" style="2" customWidth="1"/>
    <col min="10499" max="10499" width="9.375" style="2" customWidth="1"/>
    <col min="10500" max="10500" width="8.125" style="2" customWidth="1"/>
    <col min="10501" max="10501" width="9.375" style="2" customWidth="1"/>
    <col min="10502" max="10502" width="8.125" style="2" customWidth="1"/>
    <col min="10503" max="10503" width="9.375" style="2" customWidth="1"/>
    <col min="10504" max="10504" width="8.125" style="2" customWidth="1"/>
    <col min="10505" max="10505" width="9.375" style="2" customWidth="1"/>
    <col min="10506" max="10506" width="7.75" style="2" customWidth="1"/>
    <col min="10507" max="10507" width="7.25" style="2" customWidth="1"/>
    <col min="10508" max="10530" width="7.375" style="2" customWidth="1"/>
    <col min="10531" max="10752" width="10.375" style="2"/>
    <col min="10753" max="10753" width="7.875" style="2" customWidth="1"/>
    <col min="10754" max="10754" width="8.125" style="2" customWidth="1"/>
    <col min="10755" max="10755" width="9.375" style="2" customWidth="1"/>
    <col min="10756" max="10756" width="8.125" style="2" customWidth="1"/>
    <col min="10757" max="10757" width="9.375" style="2" customWidth="1"/>
    <col min="10758" max="10758" width="8.125" style="2" customWidth="1"/>
    <col min="10759" max="10759" width="9.375" style="2" customWidth="1"/>
    <col min="10760" max="10760" width="8.125" style="2" customWidth="1"/>
    <col min="10761" max="10761" width="9.375" style="2" customWidth="1"/>
    <col min="10762" max="10762" width="7.75" style="2" customWidth="1"/>
    <col min="10763" max="10763" width="7.25" style="2" customWidth="1"/>
    <col min="10764" max="10786" width="7.375" style="2" customWidth="1"/>
    <col min="10787" max="11008" width="10.375" style="2"/>
    <col min="11009" max="11009" width="7.875" style="2" customWidth="1"/>
    <col min="11010" max="11010" width="8.125" style="2" customWidth="1"/>
    <col min="11011" max="11011" width="9.375" style="2" customWidth="1"/>
    <col min="11012" max="11012" width="8.125" style="2" customWidth="1"/>
    <col min="11013" max="11013" width="9.375" style="2" customWidth="1"/>
    <col min="11014" max="11014" width="8.125" style="2" customWidth="1"/>
    <col min="11015" max="11015" width="9.375" style="2" customWidth="1"/>
    <col min="11016" max="11016" width="8.125" style="2" customWidth="1"/>
    <col min="11017" max="11017" width="9.375" style="2" customWidth="1"/>
    <col min="11018" max="11018" width="7.75" style="2" customWidth="1"/>
    <col min="11019" max="11019" width="7.25" style="2" customWidth="1"/>
    <col min="11020" max="11042" width="7.375" style="2" customWidth="1"/>
    <col min="11043" max="11264" width="10.375" style="2"/>
    <col min="11265" max="11265" width="7.875" style="2" customWidth="1"/>
    <col min="11266" max="11266" width="8.125" style="2" customWidth="1"/>
    <col min="11267" max="11267" width="9.375" style="2" customWidth="1"/>
    <col min="11268" max="11268" width="8.125" style="2" customWidth="1"/>
    <col min="11269" max="11269" width="9.375" style="2" customWidth="1"/>
    <col min="11270" max="11270" width="8.125" style="2" customWidth="1"/>
    <col min="11271" max="11271" width="9.375" style="2" customWidth="1"/>
    <col min="11272" max="11272" width="8.125" style="2" customWidth="1"/>
    <col min="11273" max="11273" width="9.375" style="2" customWidth="1"/>
    <col min="11274" max="11274" width="7.75" style="2" customWidth="1"/>
    <col min="11275" max="11275" width="7.25" style="2" customWidth="1"/>
    <col min="11276" max="11298" width="7.375" style="2" customWidth="1"/>
    <col min="11299" max="11520" width="10.375" style="2"/>
    <col min="11521" max="11521" width="7.875" style="2" customWidth="1"/>
    <col min="11522" max="11522" width="8.125" style="2" customWidth="1"/>
    <col min="11523" max="11523" width="9.375" style="2" customWidth="1"/>
    <col min="11524" max="11524" width="8.125" style="2" customWidth="1"/>
    <col min="11525" max="11525" width="9.375" style="2" customWidth="1"/>
    <col min="11526" max="11526" width="8.125" style="2" customWidth="1"/>
    <col min="11527" max="11527" width="9.375" style="2" customWidth="1"/>
    <col min="11528" max="11528" width="8.125" style="2" customWidth="1"/>
    <col min="11529" max="11529" width="9.375" style="2" customWidth="1"/>
    <col min="11530" max="11530" width="7.75" style="2" customWidth="1"/>
    <col min="11531" max="11531" width="7.25" style="2" customWidth="1"/>
    <col min="11532" max="11554" width="7.375" style="2" customWidth="1"/>
    <col min="11555" max="11776" width="10.375" style="2"/>
    <col min="11777" max="11777" width="7.875" style="2" customWidth="1"/>
    <col min="11778" max="11778" width="8.125" style="2" customWidth="1"/>
    <col min="11779" max="11779" width="9.375" style="2" customWidth="1"/>
    <col min="11780" max="11780" width="8.125" style="2" customWidth="1"/>
    <col min="11781" max="11781" width="9.375" style="2" customWidth="1"/>
    <col min="11782" max="11782" width="8.125" style="2" customWidth="1"/>
    <col min="11783" max="11783" width="9.375" style="2" customWidth="1"/>
    <col min="11784" max="11784" width="8.125" style="2" customWidth="1"/>
    <col min="11785" max="11785" width="9.375" style="2" customWidth="1"/>
    <col min="11786" max="11786" width="7.75" style="2" customWidth="1"/>
    <col min="11787" max="11787" width="7.25" style="2" customWidth="1"/>
    <col min="11788" max="11810" width="7.375" style="2" customWidth="1"/>
    <col min="11811" max="12032" width="10.375" style="2"/>
    <col min="12033" max="12033" width="7.875" style="2" customWidth="1"/>
    <col min="12034" max="12034" width="8.125" style="2" customWidth="1"/>
    <col min="12035" max="12035" width="9.375" style="2" customWidth="1"/>
    <col min="12036" max="12036" width="8.125" style="2" customWidth="1"/>
    <col min="12037" max="12037" width="9.375" style="2" customWidth="1"/>
    <col min="12038" max="12038" width="8.125" style="2" customWidth="1"/>
    <col min="12039" max="12039" width="9.375" style="2" customWidth="1"/>
    <col min="12040" max="12040" width="8.125" style="2" customWidth="1"/>
    <col min="12041" max="12041" width="9.375" style="2" customWidth="1"/>
    <col min="12042" max="12042" width="7.75" style="2" customWidth="1"/>
    <col min="12043" max="12043" width="7.25" style="2" customWidth="1"/>
    <col min="12044" max="12066" width="7.375" style="2" customWidth="1"/>
    <col min="12067" max="12288" width="10.375" style="2"/>
    <col min="12289" max="12289" width="7.875" style="2" customWidth="1"/>
    <col min="12290" max="12290" width="8.125" style="2" customWidth="1"/>
    <col min="12291" max="12291" width="9.375" style="2" customWidth="1"/>
    <col min="12292" max="12292" width="8.125" style="2" customWidth="1"/>
    <col min="12293" max="12293" width="9.375" style="2" customWidth="1"/>
    <col min="12294" max="12294" width="8.125" style="2" customWidth="1"/>
    <col min="12295" max="12295" width="9.375" style="2" customWidth="1"/>
    <col min="12296" max="12296" width="8.125" style="2" customWidth="1"/>
    <col min="12297" max="12297" width="9.375" style="2" customWidth="1"/>
    <col min="12298" max="12298" width="7.75" style="2" customWidth="1"/>
    <col min="12299" max="12299" width="7.25" style="2" customWidth="1"/>
    <col min="12300" max="12322" width="7.375" style="2" customWidth="1"/>
    <col min="12323" max="12544" width="10.375" style="2"/>
    <col min="12545" max="12545" width="7.875" style="2" customWidth="1"/>
    <col min="12546" max="12546" width="8.125" style="2" customWidth="1"/>
    <col min="12547" max="12547" width="9.375" style="2" customWidth="1"/>
    <col min="12548" max="12548" width="8.125" style="2" customWidth="1"/>
    <col min="12549" max="12549" width="9.375" style="2" customWidth="1"/>
    <col min="12550" max="12550" width="8.125" style="2" customWidth="1"/>
    <col min="12551" max="12551" width="9.375" style="2" customWidth="1"/>
    <col min="12552" max="12552" width="8.125" style="2" customWidth="1"/>
    <col min="12553" max="12553" width="9.375" style="2" customWidth="1"/>
    <col min="12554" max="12554" width="7.75" style="2" customWidth="1"/>
    <col min="12555" max="12555" width="7.25" style="2" customWidth="1"/>
    <col min="12556" max="12578" width="7.375" style="2" customWidth="1"/>
    <col min="12579" max="12800" width="10.375" style="2"/>
    <col min="12801" max="12801" width="7.875" style="2" customWidth="1"/>
    <col min="12802" max="12802" width="8.125" style="2" customWidth="1"/>
    <col min="12803" max="12803" width="9.375" style="2" customWidth="1"/>
    <col min="12804" max="12804" width="8.125" style="2" customWidth="1"/>
    <col min="12805" max="12805" width="9.375" style="2" customWidth="1"/>
    <col min="12806" max="12806" width="8.125" style="2" customWidth="1"/>
    <col min="12807" max="12807" width="9.375" style="2" customWidth="1"/>
    <col min="12808" max="12808" width="8.125" style="2" customWidth="1"/>
    <col min="12809" max="12809" width="9.375" style="2" customWidth="1"/>
    <col min="12810" max="12810" width="7.75" style="2" customWidth="1"/>
    <col min="12811" max="12811" width="7.25" style="2" customWidth="1"/>
    <col min="12812" max="12834" width="7.375" style="2" customWidth="1"/>
    <col min="12835" max="13056" width="10.375" style="2"/>
    <col min="13057" max="13057" width="7.875" style="2" customWidth="1"/>
    <col min="13058" max="13058" width="8.125" style="2" customWidth="1"/>
    <col min="13059" max="13059" width="9.375" style="2" customWidth="1"/>
    <col min="13060" max="13060" width="8.125" style="2" customWidth="1"/>
    <col min="13061" max="13061" width="9.375" style="2" customWidth="1"/>
    <col min="13062" max="13062" width="8.125" style="2" customWidth="1"/>
    <col min="13063" max="13063" width="9.375" style="2" customWidth="1"/>
    <col min="13064" max="13064" width="8.125" style="2" customWidth="1"/>
    <col min="13065" max="13065" width="9.375" style="2" customWidth="1"/>
    <col min="13066" max="13066" width="7.75" style="2" customWidth="1"/>
    <col min="13067" max="13067" width="7.25" style="2" customWidth="1"/>
    <col min="13068" max="13090" width="7.375" style="2" customWidth="1"/>
    <col min="13091" max="13312" width="10.375" style="2"/>
    <col min="13313" max="13313" width="7.875" style="2" customWidth="1"/>
    <col min="13314" max="13314" width="8.125" style="2" customWidth="1"/>
    <col min="13315" max="13315" width="9.375" style="2" customWidth="1"/>
    <col min="13316" max="13316" width="8.125" style="2" customWidth="1"/>
    <col min="13317" max="13317" width="9.375" style="2" customWidth="1"/>
    <col min="13318" max="13318" width="8.125" style="2" customWidth="1"/>
    <col min="13319" max="13319" width="9.375" style="2" customWidth="1"/>
    <col min="13320" max="13320" width="8.125" style="2" customWidth="1"/>
    <col min="13321" max="13321" width="9.375" style="2" customWidth="1"/>
    <col min="13322" max="13322" width="7.75" style="2" customWidth="1"/>
    <col min="13323" max="13323" width="7.25" style="2" customWidth="1"/>
    <col min="13324" max="13346" width="7.375" style="2" customWidth="1"/>
    <col min="13347" max="13568" width="10.375" style="2"/>
    <col min="13569" max="13569" width="7.875" style="2" customWidth="1"/>
    <col min="13570" max="13570" width="8.125" style="2" customWidth="1"/>
    <col min="13571" max="13571" width="9.375" style="2" customWidth="1"/>
    <col min="13572" max="13572" width="8.125" style="2" customWidth="1"/>
    <col min="13573" max="13573" width="9.375" style="2" customWidth="1"/>
    <col min="13574" max="13574" width="8.125" style="2" customWidth="1"/>
    <col min="13575" max="13575" width="9.375" style="2" customWidth="1"/>
    <col min="13576" max="13576" width="8.125" style="2" customWidth="1"/>
    <col min="13577" max="13577" width="9.375" style="2" customWidth="1"/>
    <col min="13578" max="13578" width="7.75" style="2" customWidth="1"/>
    <col min="13579" max="13579" width="7.25" style="2" customWidth="1"/>
    <col min="13580" max="13602" width="7.375" style="2" customWidth="1"/>
    <col min="13603" max="13824" width="10.375" style="2"/>
    <col min="13825" max="13825" width="7.875" style="2" customWidth="1"/>
    <col min="13826" max="13826" width="8.125" style="2" customWidth="1"/>
    <col min="13827" max="13827" width="9.375" style="2" customWidth="1"/>
    <col min="13828" max="13828" width="8.125" style="2" customWidth="1"/>
    <col min="13829" max="13829" width="9.375" style="2" customWidth="1"/>
    <col min="13830" max="13830" width="8.125" style="2" customWidth="1"/>
    <col min="13831" max="13831" width="9.375" style="2" customWidth="1"/>
    <col min="13832" max="13832" width="8.125" style="2" customWidth="1"/>
    <col min="13833" max="13833" width="9.375" style="2" customWidth="1"/>
    <col min="13834" max="13834" width="7.75" style="2" customWidth="1"/>
    <col min="13835" max="13835" width="7.25" style="2" customWidth="1"/>
    <col min="13836" max="13858" width="7.375" style="2" customWidth="1"/>
    <col min="13859" max="14080" width="10.375" style="2"/>
    <col min="14081" max="14081" width="7.875" style="2" customWidth="1"/>
    <col min="14082" max="14082" width="8.125" style="2" customWidth="1"/>
    <col min="14083" max="14083" width="9.375" style="2" customWidth="1"/>
    <col min="14084" max="14084" width="8.125" style="2" customWidth="1"/>
    <col min="14085" max="14085" width="9.375" style="2" customWidth="1"/>
    <col min="14086" max="14086" width="8.125" style="2" customWidth="1"/>
    <col min="14087" max="14087" width="9.375" style="2" customWidth="1"/>
    <col min="14088" max="14088" width="8.125" style="2" customWidth="1"/>
    <col min="14089" max="14089" width="9.375" style="2" customWidth="1"/>
    <col min="14090" max="14090" width="7.75" style="2" customWidth="1"/>
    <col min="14091" max="14091" width="7.25" style="2" customWidth="1"/>
    <col min="14092" max="14114" width="7.375" style="2" customWidth="1"/>
    <col min="14115" max="14336" width="10.375" style="2"/>
    <col min="14337" max="14337" width="7.875" style="2" customWidth="1"/>
    <col min="14338" max="14338" width="8.125" style="2" customWidth="1"/>
    <col min="14339" max="14339" width="9.375" style="2" customWidth="1"/>
    <col min="14340" max="14340" width="8.125" style="2" customWidth="1"/>
    <col min="14341" max="14341" width="9.375" style="2" customWidth="1"/>
    <col min="14342" max="14342" width="8.125" style="2" customWidth="1"/>
    <col min="14343" max="14343" width="9.375" style="2" customWidth="1"/>
    <col min="14344" max="14344" width="8.125" style="2" customWidth="1"/>
    <col min="14345" max="14345" width="9.375" style="2" customWidth="1"/>
    <col min="14346" max="14346" width="7.75" style="2" customWidth="1"/>
    <col min="14347" max="14347" width="7.25" style="2" customWidth="1"/>
    <col min="14348" max="14370" width="7.375" style="2" customWidth="1"/>
    <col min="14371" max="14592" width="10.375" style="2"/>
    <col min="14593" max="14593" width="7.875" style="2" customWidth="1"/>
    <col min="14594" max="14594" width="8.125" style="2" customWidth="1"/>
    <col min="14595" max="14595" width="9.375" style="2" customWidth="1"/>
    <col min="14596" max="14596" width="8.125" style="2" customWidth="1"/>
    <col min="14597" max="14597" width="9.375" style="2" customWidth="1"/>
    <col min="14598" max="14598" width="8.125" style="2" customWidth="1"/>
    <col min="14599" max="14599" width="9.375" style="2" customWidth="1"/>
    <col min="14600" max="14600" width="8.125" style="2" customWidth="1"/>
    <col min="14601" max="14601" width="9.375" style="2" customWidth="1"/>
    <col min="14602" max="14602" width="7.75" style="2" customWidth="1"/>
    <col min="14603" max="14603" width="7.25" style="2" customWidth="1"/>
    <col min="14604" max="14626" width="7.375" style="2" customWidth="1"/>
    <col min="14627" max="14848" width="10.375" style="2"/>
    <col min="14849" max="14849" width="7.875" style="2" customWidth="1"/>
    <col min="14850" max="14850" width="8.125" style="2" customWidth="1"/>
    <col min="14851" max="14851" width="9.375" style="2" customWidth="1"/>
    <col min="14852" max="14852" width="8.125" style="2" customWidth="1"/>
    <col min="14853" max="14853" width="9.375" style="2" customWidth="1"/>
    <col min="14854" max="14854" width="8.125" style="2" customWidth="1"/>
    <col min="14855" max="14855" width="9.375" style="2" customWidth="1"/>
    <col min="14856" max="14856" width="8.125" style="2" customWidth="1"/>
    <col min="14857" max="14857" width="9.375" style="2" customWidth="1"/>
    <col min="14858" max="14858" width="7.75" style="2" customWidth="1"/>
    <col min="14859" max="14859" width="7.25" style="2" customWidth="1"/>
    <col min="14860" max="14882" width="7.375" style="2" customWidth="1"/>
    <col min="14883" max="15104" width="10.375" style="2"/>
    <col min="15105" max="15105" width="7.875" style="2" customWidth="1"/>
    <col min="15106" max="15106" width="8.125" style="2" customWidth="1"/>
    <col min="15107" max="15107" width="9.375" style="2" customWidth="1"/>
    <col min="15108" max="15108" width="8.125" style="2" customWidth="1"/>
    <col min="15109" max="15109" width="9.375" style="2" customWidth="1"/>
    <col min="15110" max="15110" width="8.125" style="2" customWidth="1"/>
    <col min="15111" max="15111" width="9.375" style="2" customWidth="1"/>
    <col min="15112" max="15112" width="8.125" style="2" customWidth="1"/>
    <col min="15113" max="15113" width="9.375" style="2" customWidth="1"/>
    <col min="15114" max="15114" width="7.75" style="2" customWidth="1"/>
    <col min="15115" max="15115" width="7.25" style="2" customWidth="1"/>
    <col min="15116" max="15138" width="7.375" style="2" customWidth="1"/>
    <col min="15139" max="15360" width="10.375" style="2"/>
    <col min="15361" max="15361" width="7.875" style="2" customWidth="1"/>
    <col min="15362" max="15362" width="8.125" style="2" customWidth="1"/>
    <col min="15363" max="15363" width="9.375" style="2" customWidth="1"/>
    <col min="15364" max="15364" width="8.125" style="2" customWidth="1"/>
    <col min="15365" max="15365" width="9.375" style="2" customWidth="1"/>
    <col min="15366" max="15366" width="8.125" style="2" customWidth="1"/>
    <col min="15367" max="15367" width="9.375" style="2" customWidth="1"/>
    <col min="15368" max="15368" width="8.125" style="2" customWidth="1"/>
    <col min="15369" max="15369" width="9.375" style="2" customWidth="1"/>
    <col min="15370" max="15370" width="7.75" style="2" customWidth="1"/>
    <col min="15371" max="15371" width="7.25" style="2" customWidth="1"/>
    <col min="15372" max="15394" width="7.375" style="2" customWidth="1"/>
    <col min="15395" max="15616" width="10.375" style="2"/>
    <col min="15617" max="15617" width="7.875" style="2" customWidth="1"/>
    <col min="15618" max="15618" width="8.125" style="2" customWidth="1"/>
    <col min="15619" max="15619" width="9.375" style="2" customWidth="1"/>
    <col min="15620" max="15620" width="8.125" style="2" customWidth="1"/>
    <col min="15621" max="15621" width="9.375" style="2" customWidth="1"/>
    <col min="15622" max="15622" width="8.125" style="2" customWidth="1"/>
    <col min="15623" max="15623" width="9.375" style="2" customWidth="1"/>
    <col min="15624" max="15624" width="8.125" style="2" customWidth="1"/>
    <col min="15625" max="15625" width="9.375" style="2" customWidth="1"/>
    <col min="15626" max="15626" width="7.75" style="2" customWidth="1"/>
    <col min="15627" max="15627" width="7.25" style="2" customWidth="1"/>
    <col min="15628" max="15650" width="7.375" style="2" customWidth="1"/>
    <col min="15651" max="15872" width="10.375" style="2"/>
    <col min="15873" max="15873" width="7.875" style="2" customWidth="1"/>
    <col min="15874" max="15874" width="8.125" style="2" customWidth="1"/>
    <col min="15875" max="15875" width="9.375" style="2" customWidth="1"/>
    <col min="15876" max="15876" width="8.125" style="2" customWidth="1"/>
    <col min="15877" max="15877" width="9.375" style="2" customWidth="1"/>
    <col min="15878" max="15878" width="8.125" style="2" customWidth="1"/>
    <col min="15879" max="15879" width="9.375" style="2" customWidth="1"/>
    <col min="15880" max="15880" width="8.125" style="2" customWidth="1"/>
    <col min="15881" max="15881" width="9.375" style="2" customWidth="1"/>
    <col min="15882" max="15882" width="7.75" style="2" customWidth="1"/>
    <col min="15883" max="15883" width="7.25" style="2" customWidth="1"/>
    <col min="15884" max="15906" width="7.375" style="2" customWidth="1"/>
    <col min="15907" max="16128" width="10.375" style="2"/>
    <col min="16129" max="16129" width="7.875" style="2" customWidth="1"/>
    <col min="16130" max="16130" width="8.125" style="2" customWidth="1"/>
    <col min="16131" max="16131" width="9.375" style="2" customWidth="1"/>
    <col min="16132" max="16132" width="8.125" style="2" customWidth="1"/>
    <col min="16133" max="16133" width="9.375" style="2" customWidth="1"/>
    <col min="16134" max="16134" width="8.125" style="2" customWidth="1"/>
    <col min="16135" max="16135" width="9.375" style="2" customWidth="1"/>
    <col min="16136" max="16136" width="8.125" style="2" customWidth="1"/>
    <col min="16137" max="16137" width="9.375" style="2" customWidth="1"/>
    <col min="16138" max="16138" width="7.75" style="2" customWidth="1"/>
    <col min="16139" max="16139" width="7.25" style="2" customWidth="1"/>
    <col min="16140" max="16162" width="7.375" style="2" customWidth="1"/>
    <col min="16163" max="16384" width="10.375" style="2"/>
  </cols>
  <sheetData>
    <row r="1" spans="1:12" ht="20.100000000000001" customHeight="1">
      <c r="A1" s="1" t="s">
        <v>127</v>
      </c>
      <c r="B1" s="1"/>
      <c r="L1" s="2"/>
    </row>
    <row r="2" spans="1:12" ht="13.5" customHeight="1">
      <c r="A2" s="1"/>
      <c r="B2" s="1"/>
      <c r="L2" s="2"/>
    </row>
    <row r="3" spans="1:12" ht="17.25" customHeight="1">
      <c r="A3" s="273" t="s">
        <v>128</v>
      </c>
      <c r="L3" s="2"/>
    </row>
    <row r="4" spans="1:12" ht="12" customHeight="1" thickBot="1">
      <c r="A4" s="273"/>
      <c r="I4" s="274" t="s">
        <v>129</v>
      </c>
      <c r="L4" s="2"/>
    </row>
    <row r="5" spans="1:12" s="279" customFormat="1" ht="20.25" customHeight="1">
      <c r="A5" s="275"/>
      <c r="B5" s="276" t="s">
        <v>130</v>
      </c>
      <c r="C5" s="277"/>
      <c r="D5" s="276" t="s">
        <v>131</v>
      </c>
      <c r="E5" s="277"/>
      <c r="F5" s="276" t="s">
        <v>132</v>
      </c>
      <c r="G5" s="277"/>
      <c r="H5" s="276" t="s">
        <v>133</v>
      </c>
      <c r="I5" s="278"/>
    </row>
    <row r="6" spans="1:12" s="279" customFormat="1" ht="20.25" customHeight="1">
      <c r="A6" s="280" t="s">
        <v>39</v>
      </c>
      <c r="B6" s="281" t="s">
        <v>134</v>
      </c>
      <c r="C6" s="281" t="s">
        <v>135</v>
      </c>
      <c r="D6" s="281" t="s">
        <v>134</v>
      </c>
      <c r="E6" s="281" t="s">
        <v>135</v>
      </c>
      <c r="F6" s="281" t="s">
        <v>134</v>
      </c>
      <c r="G6" s="282" t="s">
        <v>135</v>
      </c>
      <c r="H6" s="283" t="s">
        <v>134</v>
      </c>
      <c r="I6" s="283" t="s">
        <v>135</v>
      </c>
    </row>
    <row r="7" spans="1:12" s="279" customFormat="1" ht="20.25" customHeight="1">
      <c r="A7" s="284" t="s">
        <v>136</v>
      </c>
      <c r="B7" s="285" t="s">
        <v>137</v>
      </c>
      <c r="C7" s="285" t="s">
        <v>138</v>
      </c>
      <c r="D7" s="285" t="s">
        <v>138</v>
      </c>
      <c r="E7" s="285" t="s">
        <v>137</v>
      </c>
      <c r="F7" s="285" t="s">
        <v>138</v>
      </c>
      <c r="G7" s="286" t="s">
        <v>139</v>
      </c>
      <c r="H7" s="285" t="s">
        <v>140</v>
      </c>
      <c r="I7" s="287">
        <v>11163</v>
      </c>
    </row>
    <row r="8" spans="1:12" s="279" customFormat="1" ht="20.25" customHeight="1">
      <c r="A8" s="284" t="s">
        <v>141</v>
      </c>
      <c r="B8" s="285" t="s">
        <v>138</v>
      </c>
      <c r="C8" s="285" t="s">
        <v>138</v>
      </c>
      <c r="D8" s="285" t="s">
        <v>138</v>
      </c>
      <c r="E8" s="285" t="s">
        <v>138</v>
      </c>
      <c r="F8" s="285" t="s">
        <v>142</v>
      </c>
      <c r="G8" s="286" t="s">
        <v>139</v>
      </c>
      <c r="H8" s="285" t="s">
        <v>139</v>
      </c>
      <c r="I8" s="287">
        <v>12894</v>
      </c>
      <c r="J8" s="288"/>
    </row>
    <row r="9" spans="1:12" s="279" customFormat="1" ht="20.25" customHeight="1">
      <c r="A9" s="284">
        <v>5</v>
      </c>
      <c r="B9" s="285" t="s">
        <v>138</v>
      </c>
      <c r="C9" s="285" t="s">
        <v>138</v>
      </c>
      <c r="D9" s="285" t="s">
        <v>138</v>
      </c>
      <c r="E9" s="285" t="s">
        <v>138</v>
      </c>
      <c r="F9" s="285" t="s">
        <v>138</v>
      </c>
      <c r="G9" s="286" t="s">
        <v>143</v>
      </c>
      <c r="H9" s="285" t="s">
        <v>143</v>
      </c>
      <c r="I9" s="287">
        <v>10547</v>
      </c>
      <c r="J9" s="288"/>
    </row>
    <row r="10" spans="1:12" s="279" customFormat="1" ht="20.25" customHeight="1">
      <c r="A10" s="284">
        <v>10</v>
      </c>
      <c r="B10" s="285" t="s">
        <v>143</v>
      </c>
      <c r="C10" s="285" t="s">
        <v>139</v>
      </c>
      <c r="D10" s="285" t="s">
        <v>143</v>
      </c>
      <c r="E10" s="285" t="s">
        <v>138</v>
      </c>
      <c r="F10" s="285" t="s">
        <v>138</v>
      </c>
      <c r="G10" s="286" t="s">
        <v>139</v>
      </c>
      <c r="H10" s="285" t="s">
        <v>139</v>
      </c>
      <c r="I10" s="287">
        <v>10501</v>
      </c>
      <c r="J10" s="288"/>
    </row>
    <row r="11" spans="1:12" s="279" customFormat="1" ht="20.25" customHeight="1">
      <c r="A11" s="284">
        <v>15</v>
      </c>
      <c r="B11" s="285" t="s">
        <v>139</v>
      </c>
      <c r="C11" s="285" t="s">
        <v>138</v>
      </c>
      <c r="D11" s="285" t="s">
        <v>138</v>
      </c>
      <c r="E11" s="285" t="s">
        <v>139</v>
      </c>
      <c r="F11" s="285" t="s">
        <v>138</v>
      </c>
      <c r="G11" s="286" t="s">
        <v>139</v>
      </c>
      <c r="H11" s="285" t="s">
        <v>139</v>
      </c>
      <c r="I11" s="287">
        <v>10009</v>
      </c>
      <c r="J11" s="288"/>
    </row>
    <row r="12" spans="1:12" s="279" customFormat="1" ht="20.25" customHeight="1">
      <c r="A12" s="284">
        <v>20</v>
      </c>
      <c r="B12" s="287">
        <v>793</v>
      </c>
      <c r="C12" s="287">
        <v>12037</v>
      </c>
      <c r="D12" s="287">
        <v>51</v>
      </c>
      <c r="E12" s="287">
        <v>1161</v>
      </c>
      <c r="F12" s="287">
        <v>6</v>
      </c>
      <c r="G12" s="289">
        <v>191</v>
      </c>
      <c r="H12" s="287">
        <v>850</v>
      </c>
      <c r="I12" s="287">
        <v>13389</v>
      </c>
    </row>
    <row r="13" spans="1:12" s="279" customFormat="1" ht="20.25" customHeight="1">
      <c r="A13" s="284">
        <v>23</v>
      </c>
      <c r="B13" s="287">
        <v>868</v>
      </c>
      <c r="C13" s="287">
        <v>12292</v>
      </c>
      <c r="D13" s="287">
        <v>35</v>
      </c>
      <c r="E13" s="287">
        <v>851</v>
      </c>
      <c r="F13" s="287">
        <v>6</v>
      </c>
      <c r="G13" s="289">
        <v>172</v>
      </c>
      <c r="H13" s="287">
        <f t="shared" ref="H13:I16" si="0">SUM(B13,D13,F13)</f>
        <v>909</v>
      </c>
      <c r="I13" s="287">
        <f t="shared" si="0"/>
        <v>13315</v>
      </c>
    </row>
    <row r="14" spans="1:12" s="279" customFormat="1" ht="20.25" customHeight="1">
      <c r="A14" s="284">
        <v>24</v>
      </c>
      <c r="B14" s="287">
        <v>889</v>
      </c>
      <c r="C14" s="287">
        <v>12871</v>
      </c>
      <c r="D14" s="287">
        <v>31</v>
      </c>
      <c r="E14" s="287">
        <v>835</v>
      </c>
      <c r="F14" s="287">
        <v>6</v>
      </c>
      <c r="G14" s="289">
        <v>160</v>
      </c>
      <c r="H14" s="287">
        <f t="shared" si="0"/>
        <v>926</v>
      </c>
      <c r="I14" s="287">
        <f t="shared" si="0"/>
        <v>13866</v>
      </c>
    </row>
    <row r="15" spans="1:12" s="279" customFormat="1" ht="20.25" customHeight="1">
      <c r="A15" s="284">
        <v>25</v>
      </c>
      <c r="B15" s="287">
        <v>887</v>
      </c>
      <c r="C15" s="287">
        <v>12396</v>
      </c>
      <c r="D15" s="287">
        <v>52</v>
      </c>
      <c r="E15" s="287">
        <v>1133</v>
      </c>
      <c r="F15" s="287">
        <v>5</v>
      </c>
      <c r="G15" s="289">
        <v>43</v>
      </c>
      <c r="H15" s="287">
        <f t="shared" si="0"/>
        <v>944</v>
      </c>
      <c r="I15" s="287">
        <f t="shared" si="0"/>
        <v>13572</v>
      </c>
    </row>
    <row r="16" spans="1:12" s="279" customFormat="1" ht="20.25" customHeight="1">
      <c r="A16" s="284">
        <v>26</v>
      </c>
      <c r="B16" s="287">
        <v>889</v>
      </c>
      <c r="C16" s="287">
        <v>12813</v>
      </c>
      <c r="D16" s="287">
        <v>69</v>
      </c>
      <c r="E16" s="287">
        <v>1512</v>
      </c>
      <c r="F16" s="287">
        <v>4</v>
      </c>
      <c r="G16" s="289">
        <v>26</v>
      </c>
      <c r="H16" s="287">
        <f t="shared" si="0"/>
        <v>962</v>
      </c>
      <c r="I16" s="287">
        <f t="shared" si="0"/>
        <v>14351</v>
      </c>
    </row>
    <row r="17" spans="1:12" s="279" customFormat="1" ht="20.25" customHeight="1" thickBot="1">
      <c r="A17" s="290">
        <v>27</v>
      </c>
      <c r="B17" s="291">
        <v>917</v>
      </c>
      <c r="C17" s="291">
        <v>13412</v>
      </c>
      <c r="D17" s="291">
        <v>66</v>
      </c>
      <c r="E17" s="291">
        <v>1177</v>
      </c>
      <c r="F17" s="291">
        <v>4</v>
      </c>
      <c r="G17" s="292">
        <v>21</v>
      </c>
      <c r="H17" s="291">
        <f>SUM(B17,D17,F17)</f>
        <v>987</v>
      </c>
      <c r="I17" s="291">
        <f>SUM(C17,E17,G17)</f>
        <v>14610</v>
      </c>
    </row>
    <row r="18" spans="1:12" ht="15.75" customHeight="1">
      <c r="A18" s="217"/>
      <c r="B18" s="217"/>
      <c r="L18" s="2"/>
    </row>
    <row r="19" spans="1:12" ht="17.25" customHeight="1">
      <c r="A19" s="273" t="s">
        <v>144</v>
      </c>
      <c r="L19" s="2"/>
    </row>
    <row r="20" spans="1:12" ht="12.75" customHeight="1" thickBot="1">
      <c r="A20" s="273"/>
      <c r="E20" s="293"/>
      <c r="F20" s="294"/>
      <c r="G20" s="294"/>
      <c r="H20" s="294"/>
      <c r="I20" s="274" t="s">
        <v>129</v>
      </c>
      <c r="L20" s="2"/>
    </row>
    <row r="21" spans="1:12" s="279" customFormat="1" ht="20.25" customHeight="1">
      <c r="A21" s="275"/>
      <c r="B21" s="276" t="s">
        <v>130</v>
      </c>
      <c r="C21" s="277"/>
      <c r="D21" s="276" t="s">
        <v>131</v>
      </c>
      <c r="E21" s="277"/>
      <c r="F21" s="276" t="s">
        <v>132</v>
      </c>
      <c r="G21" s="277"/>
      <c r="H21" s="276" t="s">
        <v>145</v>
      </c>
      <c r="I21" s="278"/>
    </row>
    <row r="22" spans="1:12" s="279" customFormat="1" ht="20.25" customHeight="1">
      <c r="A22" s="280" t="s">
        <v>39</v>
      </c>
      <c r="B22" s="281" t="s">
        <v>134</v>
      </c>
      <c r="C22" s="281" t="s">
        <v>135</v>
      </c>
      <c r="D22" s="281" t="s">
        <v>134</v>
      </c>
      <c r="E22" s="281" t="s">
        <v>135</v>
      </c>
      <c r="F22" s="281" t="s">
        <v>134</v>
      </c>
      <c r="G22" s="282" t="s">
        <v>135</v>
      </c>
      <c r="H22" s="283" t="s">
        <v>134</v>
      </c>
      <c r="I22" s="283" t="s">
        <v>135</v>
      </c>
    </row>
    <row r="23" spans="1:12" s="279" customFormat="1" ht="20.25" customHeight="1">
      <c r="A23" s="295" t="s">
        <v>146</v>
      </c>
      <c r="B23" s="285" t="s">
        <v>147</v>
      </c>
      <c r="C23" s="296">
        <v>16259</v>
      </c>
      <c r="D23" s="285" t="s">
        <v>147</v>
      </c>
      <c r="E23" s="296">
        <v>7390</v>
      </c>
      <c r="F23" s="285" t="s">
        <v>147</v>
      </c>
      <c r="G23" s="297">
        <v>271</v>
      </c>
      <c r="H23" s="285" t="s">
        <v>147</v>
      </c>
      <c r="I23" s="296">
        <v>23920</v>
      </c>
    </row>
    <row r="24" spans="1:12" s="279" customFormat="1" ht="20.25" customHeight="1">
      <c r="A24" s="284" t="s">
        <v>141</v>
      </c>
      <c r="B24" s="285" t="s">
        <v>147</v>
      </c>
      <c r="C24" s="298">
        <v>15358</v>
      </c>
      <c r="D24" s="285" t="s">
        <v>147</v>
      </c>
      <c r="E24" s="298">
        <v>8081</v>
      </c>
      <c r="F24" s="285" t="s">
        <v>147</v>
      </c>
      <c r="G24" s="299">
        <v>440</v>
      </c>
      <c r="H24" s="285" t="s">
        <v>147</v>
      </c>
      <c r="I24" s="298">
        <v>23879</v>
      </c>
    </row>
    <row r="25" spans="1:12" s="279" customFormat="1" ht="20.25" customHeight="1">
      <c r="A25" s="284">
        <v>5</v>
      </c>
      <c r="B25" s="285" t="s">
        <v>147</v>
      </c>
      <c r="C25" s="296">
        <v>11574</v>
      </c>
      <c r="D25" s="285" t="s">
        <v>147</v>
      </c>
      <c r="E25" s="296">
        <v>6659</v>
      </c>
      <c r="F25" s="285" t="s">
        <v>147</v>
      </c>
      <c r="G25" s="299">
        <v>266</v>
      </c>
      <c r="H25" s="285" t="s">
        <v>147</v>
      </c>
      <c r="I25" s="296">
        <v>18499</v>
      </c>
    </row>
    <row r="26" spans="1:12" s="279" customFormat="1" ht="20.25" customHeight="1">
      <c r="A26" s="284">
        <v>10</v>
      </c>
      <c r="B26" s="285" t="s">
        <v>147</v>
      </c>
      <c r="C26" s="296">
        <v>10387</v>
      </c>
      <c r="D26" s="285" t="s">
        <v>147</v>
      </c>
      <c r="E26" s="296">
        <v>4785</v>
      </c>
      <c r="F26" s="285" t="s">
        <v>147</v>
      </c>
      <c r="G26" s="299">
        <v>337</v>
      </c>
      <c r="H26" s="285" t="s">
        <v>147</v>
      </c>
      <c r="I26" s="296">
        <v>15509</v>
      </c>
    </row>
    <row r="27" spans="1:12" s="279" customFormat="1" ht="20.25" customHeight="1">
      <c r="A27" s="284">
        <v>15</v>
      </c>
      <c r="B27" s="285" t="s">
        <v>147</v>
      </c>
      <c r="C27" s="296">
        <v>8974</v>
      </c>
      <c r="D27" s="285" t="s">
        <v>147</v>
      </c>
      <c r="E27" s="296">
        <v>6541</v>
      </c>
      <c r="F27" s="285" t="s">
        <v>147</v>
      </c>
      <c r="G27" s="299">
        <v>2196</v>
      </c>
      <c r="H27" s="285" t="s">
        <v>147</v>
      </c>
      <c r="I27" s="296">
        <v>17711</v>
      </c>
    </row>
    <row r="28" spans="1:12" s="279" customFormat="1" ht="20.25" customHeight="1">
      <c r="A28" s="284">
        <v>20</v>
      </c>
      <c r="B28" s="287">
        <v>780</v>
      </c>
      <c r="C28" s="287">
        <v>10626</v>
      </c>
      <c r="D28" s="287">
        <v>271</v>
      </c>
      <c r="E28" s="287">
        <v>4594</v>
      </c>
      <c r="F28" s="287">
        <v>7</v>
      </c>
      <c r="G28" s="289">
        <v>209</v>
      </c>
      <c r="H28" s="287">
        <v>1058</v>
      </c>
      <c r="I28" s="298">
        <v>15429</v>
      </c>
    </row>
    <row r="29" spans="1:12" s="279" customFormat="1" ht="20.25" customHeight="1">
      <c r="A29" s="284">
        <v>23</v>
      </c>
      <c r="B29" s="287">
        <v>674</v>
      </c>
      <c r="C29" s="287">
        <v>10931</v>
      </c>
      <c r="D29" s="287">
        <v>300</v>
      </c>
      <c r="E29" s="287">
        <v>6616</v>
      </c>
      <c r="F29" s="287">
        <v>4</v>
      </c>
      <c r="G29" s="289">
        <v>34</v>
      </c>
      <c r="H29" s="287">
        <v>978</v>
      </c>
      <c r="I29" s="298">
        <v>17581</v>
      </c>
    </row>
    <row r="30" spans="1:12" s="279" customFormat="1" ht="20.25" customHeight="1">
      <c r="A30" s="284">
        <v>24</v>
      </c>
      <c r="B30" s="287">
        <v>676</v>
      </c>
      <c r="C30" s="287">
        <v>12235</v>
      </c>
      <c r="D30" s="287">
        <v>276</v>
      </c>
      <c r="E30" s="287">
        <v>6943</v>
      </c>
      <c r="F30" s="287">
        <v>7</v>
      </c>
      <c r="G30" s="289">
        <v>64</v>
      </c>
      <c r="H30" s="287">
        <v>959</v>
      </c>
      <c r="I30" s="287">
        <v>19242</v>
      </c>
    </row>
    <row r="31" spans="1:12" s="279" customFormat="1" ht="20.25" customHeight="1">
      <c r="A31" s="284">
        <v>25</v>
      </c>
      <c r="B31" s="287">
        <v>971</v>
      </c>
      <c r="C31" s="287">
        <v>14080</v>
      </c>
      <c r="D31" s="287">
        <v>326</v>
      </c>
      <c r="E31" s="287">
        <v>4825</v>
      </c>
      <c r="F31" s="287">
        <v>16</v>
      </c>
      <c r="G31" s="289">
        <v>107</v>
      </c>
      <c r="H31" s="287">
        <v>1313</v>
      </c>
      <c r="I31" s="287">
        <v>19012</v>
      </c>
    </row>
    <row r="32" spans="1:12" s="279" customFormat="1" ht="20.25" customHeight="1">
      <c r="A32" s="284">
        <v>26</v>
      </c>
      <c r="B32" s="287">
        <v>1034</v>
      </c>
      <c r="C32" s="287">
        <v>13663</v>
      </c>
      <c r="D32" s="287">
        <v>331</v>
      </c>
      <c r="E32" s="287">
        <v>6888</v>
      </c>
      <c r="F32" s="287">
        <v>13</v>
      </c>
      <c r="G32" s="289">
        <v>62</v>
      </c>
      <c r="H32" s="287">
        <v>1378</v>
      </c>
      <c r="I32" s="287">
        <v>20613</v>
      </c>
    </row>
    <row r="33" spans="1:12" s="279" customFormat="1" ht="20.25" customHeight="1" thickBot="1">
      <c r="A33" s="290">
        <v>27</v>
      </c>
      <c r="B33" s="300">
        <v>968</v>
      </c>
      <c r="C33" s="300">
        <v>12705</v>
      </c>
      <c r="D33" s="300">
        <v>253</v>
      </c>
      <c r="E33" s="300">
        <v>5586</v>
      </c>
      <c r="F33" s="300">
        <v>4</v>
      </c>
      <c r="G33" s="301">
        <v>19</v>
      </c>
      <c r="H33" s="300">
        <f>SUM(B33,D33,F33)</f>
        <v>1225</v>
      </c>
      <c r="I33" s="300">
        <f>SUM(C33,E33,G33)</f>
        <v>18310</v>
      </c>
    </row>
    <row r="34" spans="1:12" ht="18.75" customHeight="1">
      <c r="A34" s="302" t="s">
        <v>148</v>
      </c>
      <c r="B34" s="217"/>
      <c r="L34" s="2"/>
    </row>
    <row r="35" spans="1:12" ht="18.75" customHeight="1">
      <c r="A35" s="217"/>
      <c r="B35" s="217"/>
      <c r="L35" s="2"/>
    </row>
    <row r="36" spans="1:12" ht="18.75" customHeight="1">
      <c r="A36" s="217"/>
      <c r="B36" s="217"/>
      <c r="L36" s="2"/>
    </row>
    <row r="37" spans="1:12" ht="18.75" customHeight="1">
      <c r="A37" s="217"/>
      <c r="B37" s="217"/>
      <c r="L37" s="2"/>
    </row>
    <row r="38" spans="1:12" ht="18.75" customHeight="1">
      <c r="A38" s="217"/>
      <c r="B38" s="217"/>
      <c r="L38" s="2"/>
    </row>
  </sheetData>
  <mergeCells count="8">
    <mergeCell ref="B5:C5"/>
    <mergeCell ref="D5:E5"/>
    <mergeCell ref="F5:G5"/>
    <mergeCell ref="H5:I5"/>
    <mergeCell ref="B21:C21"/>
    <mergeCell ref="D21:E21"/>
    <mergeCell ref="F21:G21"/>
    <mergeCell ref="H21:I21"/>
  </mergeCells>
  <phoneticPr fontId="3"/>
  <printOptions gridLinesSet="0"/>
  <pageMargins left="0.78740157480314965" right="0.78740157480314965" top="0.78740157480314965" bottom="0.78740157480314965" header="0" footer="0"/>
  <pageSetup paperSize="9" firstPageNumber="138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zoomScaleNormal="100" zoomScaleSheetLayoutView="100" workbookViewId="0">
      <selection activeCell="C40" sqref="C40"/>
    </sheetView>
  </sheetViews>
  <sheetFormatPr defaultColWidth="10.375" defaultRowHeight="14.65" customHeight="1"/>
  <cols>
    <col min="1" max="1" width="7.125" style="86" customWidth="1"/>
    <col min="2" max="10" width="8.125" style="86" customWidth="1"/>
    <col min="11" max="11" width="7.25" style="86" customWidth="1"/>
    <col min="12" max="12" width="7.375" style="412" customWidth="1"/>
    <col min="13" max="34" width="7.375" style="86" customWidth="1"/>
    <col min="35" max="256" width="10.375" style="86"/>
    <col min="257" max="257" width="7.125" style="86" customWidth="1"/>
    <col min="258" max="266" width="8.125" style="86" customWidth="1"/>
    <col min="267" max="267" width="7.25" style="86" customWidth="1"/>
    <col min="268" max="290" width="7.375" style="86" customWidth="1"/>
    <col min="291" max="512" width="10.375" style="86"/>
    <col min="513" max="513" width="7.125" style="86" customWidth="1"/>
    <col min="514" max="522" width="8.125" style="86" customWidth="1"/>
    <col min="523" max="523" width="7.25" style="86" customWidth="1"/>
    <col min="524" max="546" width="7.375" style="86" customWidth="1"/>
    <col min="547" max="768" width="10.375" style="86"/>
    <col min="769" max="769" width="7.125" style="86" customWidth="1"/>
    <col min="770" max="778" width="8.125" style="86" customWidth="1"/>
    <col min="779" max="779" width="7.25" style="86" customWidth="1"/>
    <col min="780" max="802" width="7.375" style="86" customWidth="1"/>
    <col min="803" max="1024" width="10.375" style="86"/>
    <col min="1025" max="1025" width="7.125" style="86" customWidth="1"/>
    <col min="1026" max="1034" width="8.125" style="86" customWidth="1"/>
    <col min="1035" max="1035" width="7.25" style="86" customWidth="1"/>
    <col min="1036" max="1058" width="7.375" style="86" customWidth="1"/>
    <col min="1059" max="1280" width="10.375" style="86"/>
    <col min="1281" max="1281" width="7.125" style="86" customWidth="1"/>
    <col min="1282" max="1290" width="8.125" style="86" customWidth="1"/>
    <col min="1291" max="1291" width="7.25" style="86" customWidth="1"/>
    <col min="1292" max="1314" width="7.375" style="86" customWidth="1"/>
    <col min="1315" max="1536" width="10.375" style="86"/>
    <col min="1537" max="1537" width="7.125" style="86" customWidth="1"/>
    <col min="1538" max="1546" width="8.125" style="86" customWidth="1"/>
    <col min="1547" max="1547" width="7.25" style="86" customWidth="1"/>
    <col min="1548" max="1570" width="7.375" style="86" customWidth="1"/>
    <col min="1571" max="1792" width="10.375" style="86"/>
    <col min="1793" max="1793" width="7.125" style="86" customWidth="1"/>
    <col min="1794" max="1802" width="8.125" style="86" customWidth="1"/>
    <col min="1803" max="1803" width="7.25" style="86" customWidth="1"/>
    <col min="1804" max="1826" width="7.375" style="86" customWidth="1"/>
    <col min="1827" max="2048" width="10.375" style="86"/>
    <col min="2049" max="2049" width="7.125" style="86" customWidth="1"/>
    <col min="2050" max="2058" width="8.125" style="86" customWidth="1"/>
    <col min="2059" max="2059" width="7.25" style="86" customWidth="1"/>
    <col min="2060" max="2082" width="7.375" style="86" customWidth="1"/>
    <col min="2083" max="2304" width="10.375" style="86"/>
    <col min="2305" max="2305" width="7.125" style="86" customWidth="1"/>
    <col min="2306" max="2314" width="8.125" style="86" customWidth="1"/>
    <col min="2315" max="2315" width="7.25" style="86" customWidth="1"/>
    <col min="2316" max="2338" width="7.375" style="86" customWidth="1"/>
    <col min="2339" max="2560" width="10.375" style="86"/>
    <col min="2561" max="2561" width="7.125" style="86" customWidth="1"/>
    <col min="2562" max="2570" width="8.125" style="86" customWidth="1"/>
    <col min="2571" max="2571" width="7.25" style="86" customWidth="1"/>
    <col min="2572" max="2594" width="7.375" style="86" customWidth="1"/>
    <col min="2595" max="2816" width="10.375" style="86"/>
    <col min="2817" max="2817" width="7.125" style="86" customWidth="1"/>
    <col min="2818" max="2826" width="8.125" style="86" customWidth="1"/>
    <col min="2827" max="2827" width="7.25" style="86" customWidth="1"/>
    <col min="2828" max="2850" width="7.375" style="86" customWidth="1"/>
    <col min="2851" max="3072" width="10.375" style="86"/>
    <col min="3073" max="3073" width="7.125" style="86" customWidth="1"/>
    <col min="3074" max="3082" width="8.125" style="86" customWidth="1"/>
    <col min="3083" max="3083" width="7.25" style="86" customWidth="1"/>
    <col min="3084" max="3106" width="7.375" style="86" customWidth="1"/>
    <col min="3107" max="3328" width="10.375" style="86"/>
    <col min="3329" max="3329" width="7.125" style="86" customWidth="1"/>
    <col min="3330" max="3338" width="8.125" style="86" customWidth="1"/>
    <col min="3339" max="3339" width="7.25" style="86" customWidth="1"/>
    <col min="3340" max="3362" width="7.375" style="86" customWidth="1"/>
    <col min="3363" max="3584" width="10.375" style="86"/>
    <col min="3585" max="3585" width="7.125" style="86" customWidth="1"/>
    <col min="3586" max="3594" width="8.125" style="86" customWidth="1"/>
    <col min="3595" max="3595" width="7.25" style="86" customWidth="1"/>
    <col min="3596" max="3618" width="7.375" style="86" customWidth="1"/>
    <col min="3619" max="3840" width="10.375" style="86"/>
    <col min="3841" max="3841" width="7.125" style="86" customWidth="1"/>
    <col min="3842" max="3850" width="8.125" style="86" customWidth="1"/>
    <col min="3851" max="3851" width="7.25" style="86" customWidth="1"/>
    <col min="3852" max="3874" width="7.375" style="86" customWidth="1"/>
    <col min="3875" max="4096" width="10.375" style="86"/>
    <col min="4097" max="4097" width="7.125" style="86" customWidth="1"/>
    <col min="4098" max="4106" width="8.125" style="86" customWidth="1"/>
    <col min="4107" max="4107" width="7.25" style="86" customWidth="1"/>
    <col min="4108" max="4130" width="7.375" style="86" customWidth="1"/>
    <col min="4131" max="4352" width="10.375" style="86"/>
    <col min="4353" max="4353" width="7.125" style="86" customWidth="1"/>
    <col min="4354" max="4362" width="8.125" style="86" customWidth="1"/>
    <col min="4363" max="4363" width="7.25" style="86" customWidth="1"/>
    <col min="4364" max="4386" width="7.375" style="86" customWidth="1"/>
    <col min="4387" max="4608" width="10.375" style="86"/>
    <col min="4609" max="4609" width="7.125" style="86" customWidth="1"/>
    <col min="4610" max="4618" width="8.125" style="86" customWidth="1"/>
    <col min="4619" max="4619" width="7.25" style="86" customWidth="1"/>
    <col min="4620" max="4642" width="7.375" style="86" customWidth="1"/>
    <col min="4643" max="4864" width="10.375" style="86"/>
    <col min="4865" max="4865" width="7.125" style="86" customWidth="1"/>
    <col min="4866" max="4874" width="8.125" style="86" customWidth="1"/>
    <col min="4875" max="4875" width="7.25" style="86" customWidth="1"/>
    <col min="4876" max="4898" width="7.375" style="86" customWidth="1"/>
    <col min="4899" max="5120" width="10.375" style="86"/>
    <col min="5121" max="5121" width="7.125" style="86" customWidth="1"/>
    <col min="5122" max="5130" width="8.125" style="86" customWidth="1"/>
    <col min="5131" max="5131" width="7.25" style="86" customWidth="1"/>
    <col min="5132" max="5154" width="7.375" style="86" customWidth="1"/>
    <col min="5155" max="5376" width="10.375" style="86"/>
    <col min="5377" max="5377" width="7.125" style="86" customWidth="1"/>
    <col min="5378" max="5386" width="8.125" style="86" customWidth="1"/>
    <col min="5387" max="5387" width="7.25" style="86" customWidth="1"/>
    <col min="5388" max="5410" width="7.375" style="86" customWidth="1"/>
    <col min="5411" max="5632" width="10.375" style="86"/>
    <col min="5633" max="5633" width="7.125" style="86" customWidth="1"/>
    <col min="5634" max="5642" width="8.125" style="86" customWidth="1"/>
    <col min="5643" max="5643" width="7.25" style="86" customWidth="1"/>
    <col min="5644" max="5666" width="7.375" style="86" customWidth="1"/>
    <col min="5667" max="5888" width="10.375" style="86"/>
    <col min="5889" max="5889" width="7.125" style="86" customWidth="1"/>
    <col min="5890" max="5898" width="8.125" style="86" customWidth="1"/>
    <col min="5899" max="5899" width="7.25" style="86" customWidth="1"/>
    <col min="5900" max="5922" width="7.375" style="86" customWidth="1"/>
    <col min="5923" max="6144" width="10.375" style="86"/>
    <col min="6145" max="6145" width="7.125" style="86" customWidth="1"/>
    <col min="6146" max="6154" width="8.125" style="86" customWidth="1"/>
    <col min="6155" max="6155" width="7.25" style="86" customWidth="1"/>
    <col min="6156" max="6178" width="7.375" style="86" customWidth="1"/>
    <col min="6179" max="6400" width="10.375" style="86"/>
    <col min="6401" max="6401" width="7.125" style="86" customWidth="1"/>
    <col min="6402" max="6410" width="8.125" style="86" customWidth="1"/>
    <col min="6411" max="6411" width="7.25" style="86" customWidth="1"/>
    <col min="6412" max="6434" width="7.375" style="86" customWidth="1"/>
    <col min="6435" max="6656" width="10.375" style="86"/>
    <col min="6657" max="6657" width="7.125" style="86" customWidth="1"/>
    <col min="6658" max="6666" width="8.125" style="86" customWidth="1"/>
    <col min="6667" max="6667" width="7.25" style="86" customWidth="1"/>
    <col min="6668" max="6690" width="7.375" style="86" customWidth="1"/>
    <col min="6691" max="6912" width="10.375" style="86"/>
    <col min="6913" max="6913" width="7.125" style="86" customWidth="1"/>
    <col min="6914" max="6922" width="8.125" style="86" customWidth="1"/>
    <col min="6923" max="6923" width="7.25" style="86" customWidth="1"/>
    <col min="6924" max="6946" width="7.375" style="86" customWidth="1"/>
    <col min="6947" max="7168" width="10.375" style="86"/>
    <col min="7169" max="7169" width="7.125" style="86" customWidth="1"/>
    <col min="7170" max="7178" width="8.125" style="86" customWidth="1"/>
    <col min="7179" max="7179" width="7.25" style="86" customWidth="1"/>
    <col min="7180" max="7202" width="7.375" style="86" customWidth="1"/>
    <col min="7203" max="7424" width="10.375" style="86"/>
    <col min="7425" max="7425" width="7.125" style="86" customWidth="1"/>
    <col min="7426" max="7434" width="8.125" style="86" customWidth="1"/>
    <col min="7435" max="7435" width="7.25" style="86" customWidth="1"/>
    <col min="7436" max="7458" width="7.375" style="86" customWidth="1"/>
    <col min="7459" max="7680" width="10.375" style="86"/>
    <col min="7681" max="7681" width="7.125" style="86" customWidth="1"/>
    <col min="7682" max="7690" width="8.125" style="86" customWidth="1"/>
    <col min="7691" max="7691" width="7.25" style="86" customWidth="1"/>
    <col min="7692" max="7714" width="7.375" style="86" customWidth="1"/>
    <col min="7715" max="7936" width="10.375" style="86"/>
    <col min="7937" max="7937" width="7.125" style="86" customWidth="1"/>
    <col min="7938" max="7946" width="8.125" style="86" customWidth="1"/>
    <col min="7947" max="7947" width="7.25" style="86" customWidth="1"/>
    <col min="7948" max="7970" width="7.375" style="86" customWidth="1"/>
    <col min="7971" max="8192" width="10.375" style="86"/>
    <col min="8193" max="8193" width="7.125" style="86" customWidth="1"/>
    <col min="8194" max="8202" width="8.125" style="86" customWidth="1"/>
    <col min="8203" max="8203" width="7.25" style="86" customWidth="1"/>
    <col min="8204" max="8226" width="7.375" style="86" customWidth="1"/>
    <col min="8227" max="8448" width="10.375" style="86"/>
    <col min="8449" max="8449" width="7.125" style="86" customWidth="1"/>
    <col min="8450" max="8458" width="8.125" style="86" customWidth="1"/>
    <col min="8459" max="8459" width="7.25" style="86" customWidth="1"/>
    <col min="8460" max="8482" width="7.375" style="86" customWidth="1"/>
    <col min="8483" max="8704" width="10.375" style="86"/>
    <col min="8705" max="8705" width="7.125" style="86" customWidth="1"/>
    <col min="8706" max="8714" width="8.125" style="86" customWidth="1"/>
    <col min="8715" max="8715" width="7.25" style="86" customWidth="1"/>
    <col min="8716" max="8738" width="7.375" style="86" customWidth="1"/>
    <col min="8739" max="8960" width="10.375" style="86"/>
    <col min="8961" max="8961" width="7.125" style="86" customWidth="1"/>
    <col min="8962" max="8970" width="8.125" style="86" customWidth="1"/>
    <col min="8971" max="8971" width="7.25" style="86" customWidth="1"/>
    <col min="8972" max="8994" width="7.375" style="86" customWidth="1"/>
    <col min="8995" max="9216" width="10.375" style="86"/>
    <col min="9217" max="9217" width="7.125" style="86" customWidth="1"/>
    <col min="9218" max="9226" width="8.125" style="86" customWidth="1"/>
    <col min="9227" max="9227" width="7.25" style="86" customWidth="1"/>
    <col min="9228" max="9250" width="7.375" style="86" customWidth="1"/>
    <col min="9251" max="9472" width="10.375" style="86"/>
    <col min="9473" max="9473" width="7.125" style="86" customWidth="1"/>
    <col min="9474" max="9482" width="8.125" style="86" customWidth="1"/>
    <col min="9483" max="9483" width="7.25" style="86" customWidth="1"/>
    <col min="9484" max="9506" width="7.375" style="86" customWidth="1"/>
    <col min="9507" max="9728" width="10.375" style="86"/>
    <col min="9729" max="9729" width="7.125" style="86" customWidth="1"/>
    <col min="9730" max="9738" width="8.125" style="86" customWidth="1"/>
    <col min="9739" max="9739" width="7.25" style="86" customWidth="1"/>
    <col min="9740" max="9762" width="7.375" style="86" customWidth="1"/>
    <col min="9763" max="9984" width="10.375" style="86"/>
    <col min="9985" max="9985" width="7.125" style="86" customWidth="1"/>
    <col min="9986" max="9994" width="8.125" style="86" customWidth="1"/>
    <col min="9995" max="9995" width="7.25" style="86" customWidth="1"/>
    <col min="9996" max="10018" width="7.375" style="86" customWidth="1"/>
    <col min="10019" max="10240" width="10.375" style="86"/>
    <col min="10241" max="10241" width="7.125" style="86" customWidth="1"/>
    <col min="10242" max="10250" width="8.125" style="86" customWidth="1"/>
    <col min="10251" max="10251" width="7.25" style="86" customWidth="1"/>
    <col min="10252" max="10274" width="7.375" style="86" customWidth="1"/>
    <col min="10275" max="10496" width="10.375" style="86"/>
    <col min="10497" max="10497" width="7.125" style="86" customWidth="1"/>
    <col min="10498" max="10506" width="8.125" style="86" customWidth="1"/>
    <col min="10507" max="10507" width="7.25" style="86" customWidth="1"/>
    <col min="10508" max="10530" width="7.375" style="86" customWidth="1"/>
    <col min="10531" max="10752" width="10.375" style="86"/>
    <col min="10753" max="10753" width="7.125" style="86" customWidth="1"/>
    <col min="10754" max="10762" width="8.125" style="86" customWidth="1"/>
    <col min="10763" max="10763" width="7.25" style="86" customWidth="1"/>
    <col min="10764" max="10786" width="7.375" style="86" customWidth="1"/>
    <col min="10787" max="11008" width="10.375" style="86"/>
    <col min="11009" max="11009" width="7.125" style="86" customWidth="1"/>
    <col min="11010" max="11018" width="8.125" style="86" customWidth="1"/>
    <col min="11019" max="11019" width="7.25" style="86" customWidth="1"/>
    <col min="11020" max="11042" width="7.375" style="86" customWidth="1"/>
    <col min="11043" max="11264" width="10.375" style="86"/>
    <col min="11265" max="11265" width="7.125" style="86" customWidth="1"/>
    <col min="11266" max="11274" width="8.125" style="86" customWidth="1"/>
    <col min="11275" max="11275" width="7.25" style="86" customWidth="1"/>
    <col min="11276" max="11298" width="7.375" style="86" customWidth="1"/>
    <col min="11299" max="11520" width="10.375" style="86"/>
    <col min="11521" max="11521" width="7.125" style="86" customWidth="1"/>
    <col min="11522" max="11530" width="8.125" style="86" customWidth="1"/>
    <col min="11531" max="11531" width="7.25" style="86" customWidth="1"/>
    <col min="11532" max="11554" width="7.375" style="86" customWidth="1"/>
    <col min="11555" max="11776" width="10.375" style="86"/>
    <col min="11777" max="11777" width="7.125" style="86" customWidth="1"/>
    <col min="11778" max="11786" width="8.125" style="86" customWidth="1"/>
    <col min="11787" max="11787" width="7.25" style="86" customWidth="1"/>
    <col min="11788" max="11810" width="7.375" style="86" customWidth="1"/>
    <col min="11811" max="12032" width="10.375" style="86"/>
    <col min="12033" max="12033" width="7.125" style="86" customWidth="1"/>
    <col min="12034" max="12042" width="8.125" style="86" customWidth="1"/>
    <col min="12043" max="12043" width="7.25" style="86" customWidth="1"/>
    <col min="12044" max="12066" width="7.375" style="86" customWidth="1"/>
    <col min="12067" max="12288" width="10.375" style="86"/>
    <col min="12289" max="12289" width="7.125" style="86" customWidth="1"/>
    <col min="12290" max="12298" width="8.125" style="86" customWidth="1"/>
    <col min="12299" max="12299" width="7.25" style="86" customWidth="1"/>
    <col min="12300" max="12322" width="7.375" style="86" customWidth="1"/>
    <col min="12323" max="12544" width="10.375" style="86"/>
    <col min="12545" max="12545" width="7.125" style="86" customWidth="1"/>
    <col min="12546" max="12554" width="8.125" style="86" customWidth="1"/>
    <col min="12555" max="12555" width="7.25" style="86" customWidth="1"/>
    <col min="12556" max="12578" width="7.375" style="86" customWidth="1"/>
    <col min="12579" max="12800" width="10.375" style="86"/>
    <col min="12801" max="12801" width="7.125" style="86" customWidth="1"/>
    <col min="12802" max="12810" width="8.125" style="86" customWidth="1"/>
    <col min="12811" max="12811" width="7.25" style="86" customWidth="1"/>
    <col min="12812" max="12834" width="7.375" style="86" customWidth="1"/>
    <col min="12835" max="13056" width="10.375" style="86"/>
    <col min="13057" max="13057" width="7.125" style="86" customWidth="1"/>
    <col min="13058" max="13066" width="8.125" style="86" customWidth="1"/>
    <col min="13067" max="13067" width="7.25" style="86" customWidth="1"/>
    <col min="13068" max="13090" width="7.375" style="86" customWidth="1"/>
    <col min="13091" max="13312" width="10.375" style="86"/>
    <col min="13313" max="13313" width="7.125" style="86" customWidth="1"/>
    <col min="13314" max="13322" width="8.125" style="86" customWidth="1"/>
    <col min="13323" max="13323" width="7.25" style="86" customWidth="1"/>
    <col min="13324" max="13346" width="7.375" style="86" customWidth="1"/>
    <col min="13347" max="13568" width="10.375" style="86"/>
    <col min="13569" max="13569" width="7.125" style="86" customWidth="1"/>
    <col min="13570" max="13578" width="8.125" style="86" customWidth="1"/>
    <col min="13579" max="13579" width="7.25" style="86" customWidth="1"/>
    <col min="13580" max="13602" width="7.375" style="86" customWidth="1"/>
    <col min="13603" max="13824" width="10.375" style="86"/>
    <col min="13825" max="13825" width="7.125" style="86" customWidth="1"/>
    <col min="13826" max="13834" width="8.125" style="86" customWidth="1"/>
    <col min="13835" max="13835" width="7.25" style="86" customWidth="1"/>
    <col min="13836" max="13858" width="7.375" style="86" customWidth="1"/>
    <col min="13859" max="14080" width="10.375" style="86"/>
    <col min="14081" max="14081" width="7.125" style="86" customWidth="1"/>
    <col min="14082" max="14090" width="8.125" style="86" customWidth="1"/>
    <col min="14091" max="14091" width="7.25" style="86" customWidth="1"/>
    <col min="14092" max="14114" width="7.375" style="86" customWidth="1"/>
    <col min="14115" max="14336" width="10.375" style="86"/>
    <col min="14337" max="14337" width="7.125" style="86" customWidth="1"/>
    <col min="14338" max="14346" width="8.125" style="86" customWidth="1"/>
    <col min="14347" max="14347" width="7.25" style="86" customWidth="1"/>
    <col min="14348" max="14370" width="7.375" style="86" customWidth="1"/>
    <col min="14371" max="14592" width="10.375" style="86"/>
    <col min="14593" max="14593" width="7.125" style="86" customWidth="1"/>
    <col min="14594" max="14602" width="8.125" style="86" customWidth="1"/>
    <col min="14603" max="14603" width="7.25" style="86" customWidth="1"/>
    <col min="14604" max="14626" width="7.375" style="86" customWidth="1"/>
    <col min="14627" max="14848" width="10.375" style="86"/>
    <col min="14849" max="14849" width="7.125" style="86" customWidth="1"/>
    <col min="14850" max="14858" width="8.125" style="86" customWidth="1"/>
    <col min="14859" max="14859" width="7.25" style="86" customWidth="1"/>
    <col min="14860" max="14882" width="7.375" style="86" customWidth="1"/>
    <col min="14883" max="15104" width="10.375" style="86"/>
    <col min="15105" max="15105" width="7.125" style="86" customWidth="1"/>
    <col min="15106" max="15114" width="8.125" style="86" customWidth="1"/>
    <col min="15115" max="15115" width="7.25" style="86" customWidth="1"/>
    <col min="15116" max="15138" width="7.375" style="86" customWidth="1"/>
    <col min="15139" max="15360" width="10.375" style="86"/>
    <col min="15361" max="15361" width="7.125" style="86" customWidth="1"/>
    <col min="15362" max="15370" width="8.125" style="86" customWidth="1"/>
    <col min="15371" max="15371" width="7.25" style="86" customWidth="1"/>
    <col min="15372" max="15394" width="7.375" style="86" customWidth="1"/>
    <col min="15395" max="15616" width="10.375" style="86"/>
    <col min="15617" max="15617" width="7.125" style="86" customWidth="1"/>
    <col min="15618" max="15626" width="8.125" style="86" customWidth="1"/>
    <col min="15627" max="15627" width="7.25" style="86" customWidth="1"/>
    <col min="15628" max="15650" width="7.375" style="86" customWidth="1"/>
    <col min="15651" max="15872" width="10.375" style="86"/>
    <col min="15873" max="15873" width="7.125" style="86" customWidth="1"/>
    <col min="15874" max="15882" width="8.125" style="86" customWidth="1"/>
    <col min="15883" max="15883" width="7.25" style="86" customWidth="1"/>
    <col min="15884" max="15906" width="7.375" style="86" customWidth="1"/>
    <col min="15907" max="16128" width="10.375" style="86"/>
    <col min="16129" max="16129" width="7.125" style="86" customWidth="1"/>
    <col min="16130" max="16138" width="8.125" style="86" customWidth="1"/>
    <col min="16139" max="16139" width="7.25" style="86" customWidth="1"/>
    <col min="16140" max="16162" width="7.375" style="86" customWidth="1"/>
    <col min="16163" max="16384" width="10.375" style="86"/>
  </cols>
  <sheetData>
    <row r="1" spans="1:12" ht="20.100000000000001" customHeight="1">
      <c r="A1" s="85" t="s">
        <v>179</v>
      </c>
      <c r="B1" s="85"/>
      <c r="L1" s="86"/>
    </row>
    <row r="2" spans="1:12" ht="11.25" customHeight="1">
      <c r="A2" s="85"/>
      <c r="B2" s="85"/>
      <c r="L2" s="86"/>
    </row>
    <row r="3" spans="1:12" ht="18" customHeight="1" thickBot="1">
      <c r="A3" s="384" t="s">
        <v>180</v>
      </c>
      <c r="B3" s="384"/>
      <c r="I3" s="385" t="s">
        <v>181</v>
      </c>
      <c r="L3" s="86"/>
    </row>
    <row r="4" spans="1:12" ht="17.100000000000001" customHeight="1">
      <c r="A4" s="386"/>
      <c r="B4" s="387" t="s">
        <v>130</v>
      </c>
      <c r="C4" s="388"/>
      <c r="D4" s="387" t="s">
        <v>131</v>
      </c>
      <c r="E4" s="388"/>
      <c r="F4" s="387" t="s">
        <v>132</v>
      </c>
      <c r="G4" s="388"/>
      <c r="H4" s="389" t="s">
        <v>182</v>
      </c>
      <c r="I4" s="390"/>
      <c r="L4" s="86"/>
    </row>
    <row r="5" spans="1:12" ht="17.100000000000001" customHeight="1">
      <c r="A5" s="391" t="s">
        <v>39</v>
      </c>
      <c r="B5" s="392" t="s">
        <v>134</v>
      </c>
      <c r="C5" s="392" t="s">
        <v>135</v>
      </c>
      <c r="D5" s="392" t="s">
        <v>134</v>
      </c>
      <c r="E5" s="392" t="s">
        <v>135</v>
      </c>
      <c r="F5" s="392" t="s">
        <v>134</v>
      </c>
      <c r="G5" s="393" t="s">
        <v>135</v>
      </c>
      <c r="H5" s="394" t="s">
        <v>134</v>
      </c>
      <c r="I5" s="394" t="s">
        <v>135</v>
      </c>
      <c r="L5" s="86"/>
    </row>
    <row r="6" spans="1:12" ht="17.100000000000001" customHeight="1">
      <c r="A6" s="395" t="s">
        <v>183</v>
      </c>
      <c r="B6" s="396">
        <v>1172</v>
      </c>
      <c r="C6" s="97">
        <v>29587</v>
      </c>
      <c r="D6" s="98">
        <v>119</v>
      </c>
      <c r="E6" s="97">
        <v>4529</v>
      </c>
      <c r="F6" s="98">
        <v>1238</v>
      </c>
      <c r="G6" s="97">
        <v>32417</v>
      </c>
      <c r="H6" s="397">
        <f t="shared" ref="H6:I8" si="0">SUM(B6,D6,F6)</f>
        <v>2529</v>
      </c>
      <c r="I6" s="97">
        <f t="shared" si="0"/>
        <v>66533</v>
      </c>
      <c r="L6" s="86"/>
    </row>
    <row r="7" spans="1:12" ht="17.100000000000001" customHeight="1">
      <c r="A7" s="395">
        <v>24</v>
      </c>
      <c r="B7" s="396">
        <v>1318</v>
      </c>
      <c r="C7" s="97">
        <v>33575</v>
      </c>
      <c r="D7" s="98">
        <v>126</v>
      </c>
      <c r="E7" s="97">
        <v>6216</v>
      </c>
      <c r="F7" s="98">
        <v>1425</v>
      </c>
      <c r="G7" s="97">
        <v>34935</v>
      </c>
      <c r="H7" s="397">
        <f t="shared" si="0"/>
        <v>2869</v>
      </c>
      <c r="I7" s="97">
        <f t="shared" si="0"/>
        <v>74726</v>
      </c>
      <c r="L7" s="86"/>
    </row>
    <row r="8" spans="1:12" ht="17.100000000000001" customHeight="1">
      <c r="A8" s="395">
        <v>25</v>
      </c>
      <c r="B8" s="396">
        <v>1292</v>
      </c>
      <c r="C8" s="97">
        <v>34743</v>
      </c>
      <c r="D8" s="98">
        <v>84</v>
      </c>
      <c r="E8" s="97">
        <v>3133</v>
      </c>
      <c r="F8" s="98">
        <v>1414</v>
      </c>
      <c r="G8" s="97">
        <v>30586</v>
      </c>
      <c r="H8" s="397">
        <f t="shared" si="0"/>
        <v>2790</v>
      </c>
      <c r="I8" s="97">
        <f t="shared" si="0"/>
        <v>68462</v>
      </c>
      <c r="L8" s="86"/>
    </row>
    <row r="9" spans="1:12" ht="17.100000000000001" customHeight="1">
      <c r="A9" s="395">
        <v>26</v>
      </c>
      <c r="B9" s="398">
        <v>1362</v>
      </c>
      <c r="C9" s="399">
        <v>36450</v>
      </c>
      <c r="D9" s="400">
        <v>91</v>
      </c>
      <c r="E9" s="399">
        <v>5241</v>
      </c>
      <c r="F9" s="400">
        <v>1433</v>
      </c>
      <c r="G9" s="399">
        <v>28307</v>
      </c>
      <c r="H9" s="401">
        <v>2886</v>
      </c>
      <c r="I9" s="399">
        <v>69998</v>
      </c>
      <c r="L9" s="86"/>
    </row>
    <row r="10" spans="1:12" ht="17.100000000000001" customHeight="1" thickBot="1">
      <c r="A10" s="402">
        <v>27</v>
      </c>
      <c r="B10" s="403">
        <v>1409</v>
      </c>
      <c r="C10" s="404">
        <v>35550</v>
      </c>
      <c r="D10" s="405">
        <v>65</v>
      </c>
      <c r="E10" s="404">
        <v>2183</v>
      </c>
      <c r="F10" s="405">
        <v>1378</v>
      </c>
      <c r="G10" s="404">
        <v>27011</v>
      </c>
      <c r="H10" s="406">
        <v>2852</v>
      </c>
      <c r="I10" s="404">
        <v>64744</v>
      </c>
      <c r="L10" s="86"/>
    </row>
    <row r="11" spans="1:12" ht="13.5" customHeight="1">
      <c r="A11" s="395"/>
      <c r="B11" s="98"/>
      <c r="C11" s="97"/>
      <c r="D11" s="98"/>
      <c r="E11" s="97"/>
      <c r="F11" s="98"/>
      <c r="G11" s="97"/>
      <c r="H11" s="97"/>
      <c r="I11" s="98"/>
      <c r="J11" s="407"/>
      <c r="L11" s="86"/>
    </row>
    <row r="12" spans="1:12" ht="17.100000000000001" customHeight="1" thickBot="1">
      <c r="A12" s="384" t="s">
        <v>184</v>
      </c>
      <c r="J12" s="385" t="s">
        <v>185</v>
      </c>
      <c r="L12" s="86"/>
    </row>
    <row r="13" spans="1:12" ht="17.100000000000001" customHeight="1">
      <c r="A13" s="408"/>
      <c r="B13" s="409" t="s">
        <v>186</v>
      </c>
      <c r="C13" s="410"/>
      <c r="D13" s="409" t="s">
        <v>187</v>
      </c>
      <c r="E13" s="410"/>
      <c r="F13" s="409" t="s">
        <v>188</v>
      </c>
      <c r="G13" s="411"/>
      <c r="H13" s="409" t="s">
        <v>189</v>
      </c>
      <c r="I13" s="411"/>
      <c r="J13" s="411"/>
    </row>
    <row r="14" spans="1:12" ht="17.100000000000001" customHeight="1">
      <c r="A14" s="413" t="s">
        <v>190</v>
      </c>
      <c r="B14" s="414" t="s">
        <v>191</v>
      </c>
      <c r="C14" s="414" t="s">
        <v>192</v>
      </c>
      <c r="D14" s="414" t="s">
        <v>191</v>
      </c>
      <c r="E14" s="414" t="s">
        <v>192</v>
      </c>
      <c r="F14" s="414" t="s">
        <v>191</v>
      </c>
      <c r="G14" s="415" t="s">
        <v>192</v>
      </c>
      <c r="H14" s="414" t="s">
        <v>191</v>
      </c>
      <c r="I14" s="414" t="s">
        <v>192</v>
      </c>
      <c r="J14" s="415" t="s">
        <v>193</v>
      </c>
      <c r="K14" s="407"/>
    </row>
    <row r="15" spans="1:12" ht="17.100000000000001" customHeight="1">
      <c r="A15" s="416" t="s">
        <v>183</v>
      </c>
      <c r="B15" s="417">
        <v>12468</v>
      </c>
      <c r="C15" s="418">
        <v>11346</v>
      </c>
      <c r="D15" s="419">
        <v>1335</v>
      </c>
      <c r="E15" s="420">
        <v>338</v>
      </c>
      <c r="F15" s="420" t="s">
        <v>194</v>
      </c>
      <c r="G15" s="421" t="s">
        <v>194</v>
      </c>
      <c r="H15" s="417">
        <f t="shared" ref="H15:I17" si="1">SUM(B15,D15,F15)</f>
        <v>13803</v>
      </c>
      <c r="I15" s="418">
        <f t="shared" si="1"/>
        <v>11684</v>
      </c>
      <c r="J15" s="419">
        <f>H15+I15</f>
        <v>25487</v>
      </c>
      <c r="K15" s="407"/>
    </row>
    <row r="16" spans="1:12" ht="17.100000000000001" customHeight="1">
      <c r="A16" s="416">
        <v>24</v>
      </c>
      <c r="B16" s="417">
        <v>11883</v>
      </c>
      <c r="C16" s="418">
        <v>10527</v>
      </c>
      <c r="D16" s="419">
        <v>1156</v>
      </c>
      <c r="E16" s="420">
        <v>607</v>
      </c>
      <c r="F16" s="420" t="s">
        <v>195</v>
      </c>
      <c r="G16" s="421" t="s">
        <v>195</v>
      </c>
      <c r="H16" s="417">
        <f t="shared" si="1"/>
        <v>13039</v>
      </c>
      <c r="I16" s="418">
        <f t="shared" si="1"/>
        <v>11134</v>
      </c>
      <c r="J16" s="419">
        <f>H16+I16</f>
        <v>24173</v>
      </c>
      <c r="K16" s="407"/>
    </row>
    <row r="17" spans="1:16" ht="17.100000000000001" customHeight="1">
      <c r="A17" s="416">
        <v>25</v>
      </c>
      <c r="B17" s="417">
        <v>11793</v>
      </c>
      <c r="C17" s="418">
        <v>10382</v>
      </c>
      <c r="D17" s="419">
        <v>1139</v>
      </c>
      <c r="E17" s="420">
        <v>729</v>
      </c>
      <c r="F17" s="420" t="s">
        <v>195</v>
      </c>
      <c r="G17" s="421" t="s">
        <v>195</v>
      </c>
      <c r="H17" s="417">
        <f t="shared" si="1"/>
        <v>12932</v>
      </c>
      <c r="I17" s="418">
        <f t="shared" si="1"/>
        <v>11111</v>
      </c>
      <c r="J17" s="419">
        <f>H17+I17</f>
        <v>24043</v>
      </c>
      <c r="K17" s="407"/>
    </row>
    <row r="18" spans="1:16" ht="17.100000000000001" customHeight="1">
      <c r="A18" s="416">
        <v>26</v>
      </c>
      <c r="B18" s="417">
        <v>11260</v>
      </c>
      <c r="C18" s="418">
        <v>11009</v>
      </c>
      <c r="D18" s="419">
        <v>1081</v>
      </c>
      <c r="E18" s="420">
        <v>915</v>
      </c>
      <c r="F18" s="420" t="s">
        <v>194</v>
      </c>
      <c r="G18" s="421" t="s">
        <v>194</v>
      </c>
      <c r="H18" s="417">
        <v>12341</v>
      </c>
      <c r="I18" s="418">
        <v>11924</v>
      </c>
      <c r="J18" s="419">
        <v>24265</v>
      </c>
      <c r="K18" s="407"/>
    </row>
    <row r="19" spans="1:16" ht="17.100000000000001" customHeight="1" thickBot="1">
      <c r="A19" s="422">
        <v>27</v>
      </c>
      <c r="B19" s="423">
        <v>10791</v>
      </c>
      <c r="C19" s="424">
        <v>10219</v>
      </c>
      <c r="D19" s="425">
        <v>1294</v>
      </c>
      <c r="E19" s="426">
        <v>1259</v>
      </c>
      <c r="F19" s="426" t="s">
        <v>194</v>
      </c>
      <c r="G19" s="427" t="s">
        <v>194</v>
      </c>
      <c r="H19" s="423">
        <v>12085</v>
      </c>
      <c r="I19" s="424">
        <v>11478</v>
      </c>
      <c r="J19" s="425">
        <v>23563</v>
      </c>
      <c r="K19" s="407"/>
    </row>
    <row r="20" spans="1:16" ht="17.100000000000001" customHeight="1">
      <c r="A20" s="428" t="s">
        <v>196</v>
      </c>
      <c r="B20" s="395"/>
      <c r="L20" s="86"/>
    </row>
    <row r="21" spans="1:16" ht="8.25" customHeight="1">
      <c r="A21" s="428"/>
      <c r="B21" s="395"/>
      <c r="L21" s="86"/>
    </row>
    <row r="22" spans="1:16" ht="17.100000000000001" customHeight="1">
      <c r="A22" s="428"/>
      <c r="B22" s="395"/>
      <c r="L22" s="86"/>
    </row>
    <row r="23" spans="1:16" ht="17.100000000000001" customHeight="1">
      <c r="A23" s="85" t="s">
        <v>197</v>
      </c>
      <c r="L23" s="86"/>
    </row>
    <row r="24" spans="1:16" ht="9" customHeight="1">
      <c r="A24" s="85"/>
      <c r="L24" s="86"/>
    </row>
    <row r="25" spans="1:16" ht="17.100000000000001" customHeight="1">
      <c r="A25" s="384" t="s">
        <v>198</v>
      </c>
      <c r="L25" s="86"/>
    </row>
    <row r="26" spans="1:16" ht="17.100000000000001" customHeight="1" thickBot="1">
      <c r="A26" s="384"/>
      <c r="G26" s="385" t="s">
        <v>199</v>
      </c>
      <c r="H26" s="407"/>
      <c r="I26" s="407"/>
      <c r="J26" s="407"/>
      <c r="L26" s="86"/>
    </row>
    <row r="27" spans="1:16" ht="17.100000000000001" customHeight="1">
      <c r="A27" s="429"/>
      <c r="B27" s="430"/>
      <c r="C27" s="389" t="s">
        <v>200</v>
      </c>
      <c r="D27" s="390"/>
      <c r="E27" s="431"/>
      <c r="F27" s="390" t="s">
        <v>201</v>
      </c>
      <c r="G27" s="390"/>
      <c r="H27" s="432"/>
      <c r="I27" s="432"/>
      <c r="J27" s="432"/>
      <c r="L27" s="86"/>
    </row>
    <row r="28" spans="1:16" ht="17.100000000000001" customHeight="1">
      <c r="A28" s="433" t="s">
        <v>202</v>
      </c>
      <c r="B28" s="434"/>
      <c r="C28" s="435" t="s">
        <v>157</v>
      </c>
      <c r="D28" s="435" t="s">
        <v>158</v>
      </c>
      <c r="E28" s="436" t="s">
        <v>203</v>
      </c>
      <c r="F28" s="437" t="s">
        <v>157</v>
      </c>
      <c r="G28" s="435" t="s">
        <v>158</v>
      </c>
      <c r="H28" s="395"/>
      <c r="I28" s="407"/>
      <c r="J28" s="395"/>
      <c r="K28" s="407"/>
      <c r="L28" s="407"/>
      <c r="M28" s="407"/>
      <c r="N28" s="407"/>
      <c r="O28" s="407"/>
      <c r="P28" s="407"/>
    </row>
    <row r="29" spans="1:16" ht="17.100000000000001" customHeight="1">
      <c r="A29" s="438" t="s">
        <v>204</v>
      </c>
      <c r="B29" s="439"/>
      <c r="C29" s="440">
        <v>10</v>
      </c>
      <c r="D29" s="441">
        <v>27</v>
      </c>
      <c r="E29" s="442">
        <v>37</v>
      </c>
      <c r="F29" s="443">
        <v>71</v>
      </c>
      <c r="G29" s="443">
        <v>79</v>
      </c>
      <c r="H29" s="395"/>
      <c r="I29" s="407"/>
      <c r="J29" s="395"/>
      <c r="K29" s="407"/>
      <c r="L29" s="407"/>
      <c r="M29" s="407"/>
      <c r="N29" s="407"/>
      <c r="O29" s="407"/>
      <c r="P29" s="407"/>
    </row>
    <row r="30" spans="1:16" ht="15.95" customHeight="1">
      <c r="A30" s="438" t="s">
        <v>205</v>
      </c>
      <c r="B30" s="439"/>
      <c r="C30" s="440">
        <v>21</v>
      </c>
      <c r="D30" s="441">
        <v>29</v>
      </c>
      <c r="E30" s="442">
        <v>50</v>
      </c>
      <c r="F30" s="443">
        <v>75.8</v>
      </c>
      <c r="G30" s="443">
        <v>76.900000000000006</v>
      </c>
      <c r="I30" s="444"/>
      <c r="K30" s="407"/>
      <c r="L30" s="407"/>
      <c r="M30" s="407"/>
      <c r="N30" s="407"/>
      <c r="O30" s="407"/>
      <c r="P30" s="407"/>
    </row>
    <row r="31" spans="1:16" ht="15.95" customHeight="1">
      <c r="A31" s="445" t="s">
        <v>206</v>
      </c>
      <c r="B31" s="439"/>
      <c r="C31" s="440">
        <v>15</v>
      </c>
      <c r="D31" s="441">
        <v>34</v>
      </c>
      <c r="E31" s="442">
        <v>49</v>
      </c>
      <c r="F31" s="443">
        <v>73</v>
      </c>
      <c r="G31" s="443">
        <v>77</v>
      </c>
      <c r="I31" s="444"/>
      <c r="K31" s="412"/>
      <c r="L31" s="86"/>
    </row>
    <row r="32" spans="1:16" ht="15.95" customHeight="1">
      <c r="A32" s="445" t="s">
        <v>207</v>
      </c>
      <c r="B32" s="439"/>
      <c r="C32" s="440">
        <v>12</v>
      </c>
      <c r="D32" s="441">
        <v>38</v>
      </c>
      <c r="E32" s="442">
        <v>50</v>
      </c>
      <c r="F32" s="443">
        <v>76</v>
      </c>
      <c r="G32" s="443">
        <v>80</v>
      </c>
      <c r="K32" s="446"/>
      <c r="L32" s="86"/>
    </row>
    <row r="33" spans="1:15" ht="15.95" customHeight="1">
      <c r="A33" s="445">
        <v>10</v>
      </c>
      <c r="B33" s="439"/>
      <c r="C33" s="440">
        <v>17</v>
      </c>
      <c r="D33" s="441">
        <v>33</v>
      </c>
      <c r="E33" s="442">
        <v>50</v>
      </c>
      <c r="F33" s="443">
        <v>76.900000000000006</v>
      </c>
      <c r="G33" s="443">
        <v>81.8</v>
      </c>
      <c r="K33" s="446"/>
      <c r="L33" s="86"/>
      <c r="M33" s="412"/>
    </row>
    <row r="34" spans="1:15" ht="15.95" customHeight="1">
      <c r="A34" s="445">
        <v>15</v>
      </c>
      <c r="B34" s="439"/>
      <c r="C34" s="440">
        <v>17</v>
      </c>
      <c r="D34" s="441">
        <v>32</v>
      </c>
      <c r="E34" s="442">
        <v>49</v>
      </c>
      <c r="F34" s="443">
        <v>78.3</v>
      </c>
      <c r="G34" s="443">
        <v>82.9</v>
      </c>
      <c r="J34" s="441"/>
      <c r="K34" s="412"/>
      <c r="L34" s="86"/>
    </row>
    <row r="35" spans="1:15" ht="15.95" customHeight="1">
      <c r="A35" s="438">
        <v>20</v>
      </c>
      <c r="B35" s="439"/>
      <c r="C35" s="440">
        <v>14</v>
      </c>
      <c r="D35" s="395">
        <v>32</v>
      </c>
      <c r="E35" s="442">
        <v>46</v>
      </c>
      <c r="F35" s="447">
        <v>80.2</v>
      </c>
      <c r="G35" s="448">
        <v>81.2</v>
      </c>
      <c r="I35" s="444"/>
    </row>
    <row r="36" spans="1:15" ht="15.95" customHeight="1">
      <c r="A36" s="438">
        <v>23</v>
      </c>
      <c r="B36" s="439"/>
      <c r="C36" s="440">
        <v>16</v>
      </c>
      <c r="D36" s="395">
        <v>26</v>
      </c>
      <c r="E36" s="442">
        <v>42</v>
      </c>
      <c r="F36" s="447">
        <v>79</v>
      </c>
      <c r="G36" s="448">
        <v>82</v>
      </c>
      <c r="I36" s="449"/>
      <c r="J36" s="450"/>
    </row>
    <row r="37" spans="1:15" ht="15.95" customHeight="1">
      <c r="A37" s="438">
        <v>24</v>
      </c>
      <c r="B37" s="439"/>
      <c r="C37" s="440">
        <v>21</v>
      </c>
      <c r="D37" s="395">
        <v>26</v>
      </c>
      <c r="E37" s="442">
        <v>47</v>
      </c>
      <c r="F37" s="447">
        <v>71.400000000000006</v>
      </c>
      <c r="G37" s="448">
        <v>80.900000000000006</v>
      </c>
      <c r="I37" s="449"/>
      <c r="J37" s="450"/>
    </row>
    <row r="38" spans="1:15" ht="15.95" customHeight="1">
      <c r="A38" s="438">
        <v>25</v>
      </c>
      <c r="B38" s="439"/>
      <c r="C38" s="440">
        <v>24</v>
      </c>
      <c r="D38" s="395">
        <v>20</v>
      </c>
      <c r="E38" s="442">
        <v>44</v>
      </c>
      <c r="F38" s="447">
        <v>73.900000000000006</v>
      </c>
      <c r="G38" s="448">
        <v>80</v>
      </c>
      <c r="I38" s="449"/>
      <c r="J38" s="450"/>
    </row>
    <row r="39" spans="1:15" ht="15.95" customHeight="1">
      <c r="A39" s="438">
        <v>26</v>
      </c>
      <c r="B39" s="439"/>
      <c r="C39" s="440">
        <v>20</v>
      </c>
      <c r="D39" s="395">
        <v>22</v>
      </c>
      <c r="E39" s="442">
        <v>42</v>
      </c>
      <c r="F39" s="447">
        <v>72.599999999999994</v>
      </c>
      <c r="G39" s="448">
        <v>79.7</v>
      </c>
      <c r="I39" s="449"/>
      <c r="J39" s="450"/>
    </row>
    <row r="40" spans="1:15" ht="15.95" customHeight="1">
      <c r="A40" s="438">
        <v>27</v>
      </c>
      <c r="B40" s="439"/>
      <c r="C40" s="440">
        <v>20</v>
      </c>
      <c r="D40" s="395">
        <v>21</v>
      </c>
      <c r="E40" s="442">
        <v>41</v>
      </c>
      <c r="F40" s="447">
        <v>71.599999999999994</v>
      </c>
      <c r="G40" s="448">
        <v>79.599999999999994</v>
      </c>
      <c r="I40" s="449"/>
      <c r="J40" s="450"/>
    </row>
    <row r="41" spans="1:15" ht="15.95" customHeight="1" thickBot="1">
      <c r="A41" s="451">
        <v>28</v>
      </c>
      <c r="B41" s="452"/>
      <c r="C41" s="453">
        <v>21</v>
      </c>
      <c r="D41" s="402">
        <v>18</v>
      </c>
      <c r="E41" s="454">
        <v>39</v>
      </c>
      <c r="F41" s="455">
        <v>71.2</v>
      </c>
      <c r="G41" s="456">
        <v>79.400000000000006</v>
      </c>
      <c r="I41" s="449"/>
      <c r="J41" s="450"/>
    </row>
    <row r="42" spans="1:15" ht="16.5" customHeight="1">
      <c r="A42" s="395"/>
      <c r="B42" s="395"/>
      <c r="C42" s="395"/>
      <c r="D42" s="395"/>
      <c r="E42" s="395"/>
      <c r="F42" s="457"/>
      <c r="G42" s="457"/>
      <c r="I42" s="449"/>
      <c r="J42" s="450"/>
    </row>
    <row r="43" spans="1:15" ht="6" customHeight="1">
      <c r="A43" s="450"/>
      <c r="B43" s="407"/>
      <c r="C43" s="407"/>
      <c r="D43" s="407"/>
      <c r="E43" s="407"/>
      <c r="F43" s="407"/>
      <c r="G43" s="407"/>
      <c r="H43" s="407"/>
      <c r="I43" s="407"/>
      <c r="J43" s="407"/>
    </row>
    <row r="44" spans="1:15" ht="16.5" customHeight="1">
      <c r="A44" s="384" t="s">
        <v>208</v>
      </c>
      <c r="F44" s="458"/>
      <c r="G44" s="458"/>
      <c r="H44" s="458"/>
      <c r="I44" s="446"/>
      <c r="J44" s="446"/>
    </row>
    <row r="45" spans="1:15" ht="14.65" customHeight="1" thickBot="1">
      <c r="A45" s="459"/>
      <c r="B45" s="459"/>
      <c r="C45" s="459"/>
      <c r="D45" s="459"/>
      <c r="E45" s="459"/>
      <c r="F45" s="446"/>
      <c r="G45" s="446"/>
      <c r="H45" s="460" t="s">
        <v>209</v>
      </c>
      <c r="I45" s="460"/>
      <c r="J45" s="460"/>
    </row>
    <row r="46" spans="1:15" ht="15.95" customHeight="1">
      <c r="A46" s="461"/>
      <c r="B46" s="462" t="s">
        <v>210</v>
      </c>
      <c r="C46" s="463" t="s">
        <v>211</v>
      </c>
      <c r="D46" s="462" t="s">
        <v>212</v>
      </c>
      <c r="E46" s="462" t="s">
        <v>213</v>
      </c>
      <c r="F46" s="462" t="s">
        <v>214</v>
      </c>
      <c r="G46" s="462" t="s">
        <v>215</v>
      </c>
      <c r="H46" s="464" t="s">
        <v>216</v>
      </c>
      <c r="J46" s="395"/>
      <c r="O46" s="460"/>
    </row>
    <row r="47" spans="1:15" ht="15.95" customHeight="1">
      <c r="A47" s="465" t="s">
        <v>191</v>
      </c>
      <c r="B47" s="466">
        <f>SUM(C47:F47)</f>
        <v>17</v>
      </c>
      <c r="C47" s="467">
        <v>10</v>
      </c>
      <c r="D47" s="467">
        <v>5</v>
      </c>
      <c r="E47" s="467">
        <v>0</v>
      </c>
      <c r="F47" s="467">
        <v>2</v>
      </c>
      <c r="G47" s="465" t="s">
        <v>195</v>
      </c>
      <c r="H47" s="468">
        <v>76.5</v>
      </c>
      <c r="J47" s="407"/>
    </row>
    <row r="48" spans="1:15" ht="15.95" customHeight="1">
      <c r="A48" s="416" t="s">
        <v>192</v>
      </c>
      <c r="B48" s="469">
        <f>SUM(C48:F48)</f>
        <v>25</v>
      </c>
      <c r="C48" s="395">
        <v>15</v>
      </c>
      <c r="D48" s="395">
        <v>9</v>
      </c>
      <c r="E48" s="395">
        <v>1</v>
      </c>
      <c r="F48" s="395">
        <v>0</v>
      </c>
      <c r="G48" s="416" t="s">
        <v>194</v>
      </c>
      <c r="H48" s="470">
        <v>82.1</v>
      </c>
      <c r="J48" s="407"/>
    </row>
    <row r="49" spans="1:10" ht="15.95" customHeight="1" thickBot="1">
      <c r="A49" s="471" t="s">
        <v>217</v>
      </c>
      <c r="B49" s="472">
        <f>SUM(B47:B48)</f>
        <v>42</v>
      </c>
      <c r="C49" s="473">
        <f>SUM(C47:C48)</f>
        <v>25</v>
      </c>
      <c r="D49" s="473">
        <f>SUM(D47:D48)</f>
        <v>14</v>
      </c>
      <c r="E49" s="473">
        <f>SUM(E47:E48)</f>
        <v>1</v>
      </c>
      <c r="F49" s="473">
        <f>SUM(F47:F48)</f>
        <v>2</v>
      </c>
      <c r="G49" s="471">
        <v>0</v>
      </c>
      <c r="H49" s="474">
        <v>79.8</v>
      </c>
      <c r="J49" s="407"/>
    </row>
    <row r="50" spans="1:10" ht="14.65" customHeight="1">
      <c r="A50" s="475" t="s">
        <v>218</v>
      </c>
      <c r="H50" s="86" t="s">
        <v>219</v>
      </c>
    </row>
  </sheetData>
  <mergeCells count="25">
    <mergeCell ref="A38:B38"/>
    <mergeCell ref="A39:B39"/>
    <mergeCell ref="A40:B40"/>
    <mergeCell ref="A41:B41"/>
    <mergeCell ref="F44:H44"/>
    <mergeCell ref="A32:B32"/>
    <mergeCell ref="A33:B33"/>
    <mergeCell ref="A34:B34"/>
    <mergeCell ref="A35:B35"/>
    <mergeCell ref="A36:B36"/>
    <mergeCell ref="A37:B37"/>
    <mergeCell ref="C27:E27"/>
    <mergeCell ref="F27:G27"/>
    <mergeCell ref="A28:B28"/>
    <mergeCell ref="A29:B29"/>
    <mergeCell ref="A30:B30"/>
    <mergeCell ref="A31:B31"/>
    <mergeCell ref="B4:C4"/>
    <mergeCell ref="D4:E4"/>
    <mergeCell ref="F4:G4"/>
    <mergeCell ref="H4:I4"/>
    <mergeCell ref="B13:C13"/>
    <mergeCell ref="D13:E13"/>
    <mergeCell ref="F13:G13"/>
    <mergeCell ref="H13:J13"/>
  </mergeCells>
  <phoneticPr fontId="3"/>
  <printOptions gridLinesSet="0"/>
  <pageMargins left="0.78740157480314965" right="0.78740157480314965" top="0.78740157480314965" bottom="0.78740157480314965" header="0" footer="0"/>
  <pageSetup paperSize="9" scale="99" firstPageNumber="13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O9" sqref="O9:P9"/>
    </sheetView>
  </sheetViews>
  <sheetFormatPr defaultColWidth="10.375" defaultRowHeight="18.95" customHeight="1"/>
  <cols>
    <col min="1" max="1" width="8.5" style="304" customWidth="1"/>
    <col min="2" max="2" width="7.625" style="304" customWidth="1"/>
    <col min="3" max="13" width="4.125" style="304" customWidth="1"/>
    <col min="14" max="15" width="4.125" style="305" customWidth="1"/>
    <col min="16" max="19" width="4.125" style="304" customWidth="1"/>
    <col min="20" max="20" width="9.875" style="304" bestFit="1" customWidth="1"/>
    <col min="21" max="24" width="8.5" style="304" customWidth="1"/>
    <col min="25" max="25" width="7.875" style="304" customWidth="1"/>
    <col min="26" max="26" width="16.75" style="304" customWidth="1"/>
    <col min="27" max="29" width="6.375" style="304" customWidth="1"/>
    <col min="30" max="43" width="6.5" style="304" customWidth="1"/>
    <col min="44" max="256" width="10.375" style="304"/>
    <col min="257" max="257" width="8.5" style="304" customWidth="1"/>
    <col min="258" max="258" width="7.625" style="304" customWidth="1"/>
    <col min="259" max="275" width="4.125" style="304" customWidth="1"/>
    <col min="276" max="276" width="9.875" style="304" bestFit="1" customWidth="1"/>
    <col min="277" max="280" width="8.5" style="304" customWidth="1"/>
    <col min="281" max="281" width="7.875" style="304" customWidth="1"/>
    <col min="282" max="282" width="16.75" style="304" customWidth="1"/>
    <col min="283" max="285" width="6.375" style="304" customWidth="1"/>
    <col min="286" max="299" width="6.5" style="304" customWidth="1"/>
    <col min="300" max="512" width="10.375" style="304"/>
    <col min="513" max="513" width="8.5" style="304" customWidth="1"/>
    <col min="514" max="514" width="7.625" style="304" customWidth="1"/>
    <col min="515" max="531" width="4.125" style="304" customWidth="1"/>
    <col min="532" max="532" width="9.875" style="304" bestFit="1" customWidth="1"/>
    <col min="533" max="536" width="8.5" style="304" customWidth="1"/>
    <col min="537" max="537" width="7.875" style="304" customWidth="1"/>
    <col min="538" max="538" width="16.75" style="304" customWidth="1"/>
    <col min="539" max="541" width="6.375" style="304" customWidth="1"/>
    <col min="542" max="555" width="6.5" style="304" customWidth="1"/>
    <col min="556" max="768" width="10.375" style="304"/>
    <col min="769" max="769" width="8.5" style="304" customWidth="1"/>
    <col min="770" max="770" width="7.625" style="304" customWidth="1"/>
    <col min="771" max="787" width="4.125" style="304" customWidth="1"/>
    <col min="788" max="788" width="9.875" style="304" bestFit="1" customWidth="1"/>
    <col min="789" max="792" width="8.5" style="304" customWidth="1"/>
    <col min="793" max="793" width="7.875" style="304" customWidth="1"/>
    <col min="794" max="794" width="16.75" style="304" customWidth="1"/>
    <col min="795" max="797" width="6.375" style="304" customWidth="1"/>
    <col min="798" max="811" width="6.5" style="304" customWidth="1"/>
    <col min="812" max="1024" width="10.375" style="304"/>
    <col min="1025" max="1025" width="8.5" style="304" customWidth="1"/>
    <col min="1026" max="1026" width="7.625" style="304" customWidth="1"/>
    <col min="1027" max="1043" width="4.125" style="304" customWidth="1"/>
    <col min="1044" max="1044" width="9.875" style="304" bestFit="1" customWidth="1"/>
    <col min="1045" max="1048" width="8.5" style="304" customWidth="1"/>
    <col min="1049" max="1049" width="7.875" style="304" customWidth="1"/>
    <col min="1050" max="1050" width="16.75" style="304" customWidth="1"/>
    <col min="1051" max="1053" width="6.375" style="304" customWidth="1"/>
    <col min="1054" max="1067" width="6.5" style="304" customWidth="1"/>
    <col min="1068" max="1280" width="10.375" style="304"/>
    <col min="1281" max="1281" width="8.5" style="304" customWidth="1"/>
    <col min="1282" max="1282" width="7.625" style="304" customWidth="1"/>
    <col min="1283" max="1299" width="4.125" style="304" customWidth="1"/>
    <col min="1300" max="1300" width="9.875" style="304" bestFit="1" customWidth="1"/>
    <col min="1301" max="1304" width="8.5" style="304" customWidth="1"/>
    <col min="1305" max="1305" width="7.875" style="304" customWidth="1"/>
    <col min="1306" max="1306" width="16.75" style="304" customWidth="1"/>
    <col min="1307" max="1309" width="6.375" style="304" customWidth="1"/>
    <col min="1310" max="1323" width="6.5" style="304" customWidth="1"/>
    <col min="1324" max="1536" width="10.375" style="304"/>
    <col min="1537" max="1537" width="8.5" style="304" customWidth="1"/>
    <col min="1538" max="1538" width="7.625" style="304" customWidth="1"/>
    <col min="1539" max="1555" width="4.125" style="304" customWidth="1"/>
    <col min="1556" max="1556" width="9.875" style="304" bestFit="1" customWidth="1"/>
    <col min="1557" max="1560" width="8.5" style="304" customWidth="1"/>
    <col min="1561" max="1561" width="7.875" style="304" customWidth="1"/>
    <col min="1562" max="1562" width="16.75" style="304" customWidth="1"/>
    <col min="1563" max="1565" width="6.375" style="304" customWidth="1"/>
    <col min="1566" max="1579" width="6.5" style="304" customWidth="1"/>
    <col min="1580" max="1792" width="10.375" style="304"/>
    <col min="1793" max="1793" width="8.5" style="304" customWidth="1"/>
    <col min="1794" max="1794" width="7.625" style="304" customWidth="1"/>
    <col min="1795" max="1811" width="4.125" style="304" customWidth="1"/>
    <col min="1812" max="1812" width="9.875" style="304" bestFit="1" customWidth="1"/>
    <col min="1813" max="1816" width="8.5" style="304" customWidth="1"/>
    <col min="1817" max="1817" width="7.875" style="304" customWidth="1"/>
    <col min="1818" max="1818" width="16.75" style="304" customWidth="1"/>
    <col min="1819" max="1821" width="6.375" style="304" customWidth="1"/>
    <col min="1822" max="1835" width="6.5" style="304" customWidth="1"/>
    <col min="1836" max="2048" width="10.375" style="304"/>
    <col min="2049" max="2049" width="8.5" style="304" customWidth="1"/>
    <col min="2050" max="2050" width="7.625" style="304" customWidth="1"/>
    <col min="2051" max="2067" width="4.125" style="304" customWidth="1"/>
    <col min="2068" max="2068" width="9.875" style="304" bestFit="1" customWidth="1"/>
    <col min="2069" max="2072" width="8.5" style="304" customWidth="1"/>
    <col min="2073" max="2073" width="7.875" style="304" customWidth="1"/>
    <col min="2074" max="2074" width="16.75" style="304" customWidth="1"/>
    <col min="2075" max="2077" width="6.375" style="304" customWidth="1"/>
    <col min="2078" max="2091" width="6.5" style="304" customWidth="1"/>
    <col min="2092" max="2304" width="10.375" style="304"/>
    <col min="2305" max="2305" width="8.5" style="304" customWidth="1"/>
    <col min="2306" max="2306" width="7.625" style="304" customWidth="1"/>
    <col min="2307" max="2323" width="4.125" style="304" customWidth="1"/>
    <col min="2324" max="2324" width="9.875" style="304" bestFit="1" customWidth="1"/>
    <col min="2325" max="2328" width="8.5" style="304" customWidth="1"/>
    <col min="2329" max="2329" width="7.875" style="304" customWidth="1"/>
    <col min="2330" max="2330" width="16.75" style="304" customWidth="1"/>
    <col min="2331" max="2333" width="6.375" style="304" customWidth="1"/>
    <col min="2334" max="2347" width="6.5" style="304" customWidth="1"/>
    <col min="2348" max="2560" width="10.375" style="304"/>
    <col min="2561" max="2561" width="8.5" style="304" customWidth="1"/>
    <col min="2562" max="2562" width="7.625" style="304" customWidth="1"/>
    <col min="2563" max="2579" width="4.125" style="304" customWidth="1"/>
    <col min="2580" max="2580" width="9.875" style="304" bestFit="1" customWidth="1"/>
    <col min="2581" max="2584" width="8.5" style="304" customWidth="1"/>
    <col min="2585" max="2585" width="7.875" style="304" customWidth="1"/>
    <col min="2586" max="2586" width="16.75" style="304" customWidth="1"/>
    <col min="2587" max="2589" width="6.375" style="304" customWidth="1"/>
    <col min="2590" max="2603" width="6.5" style="304" customWidth="1"/>
    <col min="2604" max="2816" width="10.375" style="304"/>
    <col min="2817" max="2817" width="8.5" style="304" customWidth="1"/>
    <col min="2818" max="2818" width="7.625" style="304" customWidth="1"/>
    <col min="2819" max="2835" width="4.125" style="304" customWidth="1"/>
    <col min="2836" max="2836" width="9.875" style="304" bestFit="1" customWidth="1"/>
    <col min="2837" max="2840" width="8.5" style="304" customWidth="1"/>
    <col min="2841" max="2841" width="7.875" style="304" customWidth="1"/>
    <col min="2842" max="2842" width="16.75" style="304" customWidth="1"/>
    <col min="2843" max="2845" width="6.375" style="304" customWidth="1"/>
    <col min="2846" max="2859" width="6.5" style="304" customWidth="1"/>
    <col min="2860" max="3072" width="10.375" style="304"/>
    <col min="3073" max="3073" width="8.5" style="304" customWidth="1"/>
    <col min="3074" max="3074" width="7.625" style="304" customWidth="1"/>
    <col min="3075" max="3091" width="4.125" style="304" customWidth="1"/>
    <col min="3092" max="3092" width="9.875" style="304" bestFit="1" customWidth="1"/>
    <col min="3093" max="3096" width="8.5" style="304" customWidth="1"/>
    <col min="3097" max="3097" width="7.875" style="304" customWidth="1"/>
    <col min="3098" max="3098" width="16.75" style="304" customWidth="1"/>
    <col min="3099" max="3101" width="6.375" style="304" customWidth="1"/>
    <col min="3102" max="3115" width="6.5" style="304" customWidth="1"/>
    <col min="3116" max="3328" width="10.375" style="304"/>
    <col min="3329" max="3329" width="8.5" style="304" customWidth="1"/>
    <col min="3330" max="3330" width="7.625" style="304" customWidth="1"/>
    <col min="3331" max="3347" width="4.125" style="304" customWidth="1"/>
    <col min="3348" max="3348" width="9.875" style="304" bestFit="1" customWidth="1"/>
    <col min="3349" max="3352" width="8.5" style="304" customWidth="1"/>
    <col min="3353" max="3353" width="7.875" style="304" customWidth="1"/>
    <col min="3354" max="3354" width="16.75" style="304" customWidth="1"/>
    <col min="3355" max="3357" width="6.375" style="304" customWidth="1"/>
    <col min="3358" max="3371" width="6.5" style="304" customWidth="1"/>
    <col min="3372" max="3584" width="10.375" style="304"/>
    <col min="3585" max="3585" width="8.5" style="304" customWidth="1"/>
    <col min="3586" max="3586" width="7.625" style="304" customWidth="1"/>
    <col min="3587" max="3603" width="4.125" style="304" customWidth="1"/>
    <col min="3604" max="3604" width="9.875" style="304" bestFit="1" customWidth="1"/>
    <col min="3605" max="3608" width="8.5" style="304" customWidth="1"/>
    <col min="3609" max="3609" width="7.875" style="304" customWidth="1"/>
    <col min="3610" max="3610" width="16.75" style="304" customWidth="1"/>
    <col min="3611" max="3613" width="6.375" style="304" customWidth="1"/>
    <col min="3614" max="3627" width="6.5" style="304" customWidth="1"/>
    <col min="3628" max="3840" width="10.375" style="304"/>
    <col min="3841" max="3841" width="8.5" style="304" customWidth="1"/>
    <col min="3842" max="3842" width="7.625" style="304" customWidth="1"/>
    <col min="3843" max="3859" width="4.125" style="304" customWidth="1"/>
    <col min="3860" max="3860" width="9.875" style="304" bestFit="1" customWidth="1"/>
    <col min="3861" max="3864" width="8.5" style="304" customWidth="1"/>
    <col min="3865" max="3865" width="7.875" style="304" customWidth="1"/>
    <col min="3866" max="3866" width="16.75" style="304" customWidth="1"/>
    <col min="3867" max="3869" width="6.375" style="304" customWidth="1"/>
    <col min="3870" max="3883" width="6.5" style="304" customWidth="1"/>
    <col min="3884" max="4096" width="10.375" style="304"/>
    <col min="4097" max="4097" width="8.5" style="304" customWidth="1"/>
    <col min="4098" max="4098" width="7.625" style="304" customWidth="1"/>
    <col min="4099" max="4115" width="4.125" style="304" customWidth="1"/>
    <col min="4116" max="4116" width="9.875" style="304" bestFit="1" customWidth="1"/>
    <col min="4117" max="4120" width="8.5" style="304" customWidth="1"/>
    <col min="4121" max="4121" width="7.875" style="304" customWidth="1"/>
    <col min="4122" max="4122" width="16.75" style="304" customWidth="1"/>
    <col min="4123" max="4125" width="6.375" style="304" customWidth="1"/>
    <col min="4126" max="4139" width="6.5" style="304" customWidth="1"/>
    <col min="4140" max="4352" width="10.375" style="304"/>
    <col min="4353" max="4353" width="8.5" style="304" customWidth="1"/>
    <col min="4354" max="4354" width="7.625" style="304" customWidth="1"/>
    <col min="4355" max="4371" width="4.125" style="304" customWidth="1"/>
    <col min="4372" max="4372" width="9.875" style="304" bestFit="1" customWidth="1"/>
    <col min="4373" max="4376" width="8.5" style="304" customWidth="1"/>
    <col min="4377" max="4377" width="7.875" style="304" customWidth="1"/>
    <col min="4378" max="4378" width="16.75" style="304" customWidth="1"/>
    <col min="4379" max="4381" width="6.375" style="304" customWidth="1"/>
    <col min="4382" max="4395" width="6.5" style="304" customWidth="1"/>
    <col min="4396" max="4608" width="10.375" style="304"/>
    <col min="4609" max="4609" width="8.5" style="304" customWidth="1"/>
    <col min="4610" max="4610" width="7.625" style="304" customWidth="1"/>
    <col min="4611" max="4627" width="4.125" style="304" customWidth="1"/>
    <col min="4628" max="4628" width="9.875" style="304" bestFit="1" customWidth="1"/>
    <col min="4629" max="4632" width="8.5" style="304" customWidth="1"/>
    <col min="4633" max="4633" width="7.875" style="304" customWidth="1"/>
    <col min="4634" max="4634" width="16.75" style="304" customWidth="1"/>
    <col min="4635" max="4637" width="6.375" style="304" customWidth="1"/>
    <col min="4638" max="4651" width="6.5" style="304" customWidth="1"/>
    <col min="4652" max="4864" width="10.375" style="304"/>
    <col min="4865" max="4865" width="8.5" style="304" customWidth="1"/>
    <col min="4866" max="4866" width="7.625" style="304" customWidth="1"/>
    <col min="4867" max="4883" width="4.125" style="304" customWidth="1"/>
    <col min="4884" max="4884" width="9.875" style="304" bestFit="1" customWidth="1"/>
    <col min="4885" max="4888" width="8.5" style="304" customWidth="1"/>
    <col min="4889" max="4889" width="7.875" style="304" customWidth="1"/>
    <col min="4890" max="4890" width="16.75" style="304" customWidth="1"/>
    <col min="4891" max="4893" width="6.375" style="304" customWidth="1"/>
    <col min="4894" max="4907" width="6.5" style="304" customWidth="1"/>
    <col min="4908" max="5120" width="10.375" style="304"/>
    <col min="5121" max="5121" width="8.5" style="304" customWidth="1"/>
    <col min="5122" max="5122" width="7.625" style="304" customWidth="1"/>
    <col min="5123" max="5139" width="4.125" style="304" customWidth="1"/>
    <col min="5140" max="5140" width="9.875" style="304" bestFit="1" customWidth="1"/>
    <col min="5141" max="5144" width="8.5" style="304" customWidth="1"/>
    <col min="5145" max="5145" width="7.875" style="304" customWidth="1"/>
    <col min="5146" max="5146" width="16.75" style="304" customWidth="1"/>
    <col min="5147" max="5149" width="6.375" style="304" customWidth="1"/>
    <col min="5150" max="5163" width="6.5" style="304" customWidth="1"/>
    <col min="5164" max="5376" width="10.375" style="304"/>
    <col min="5377" max="5377" width="8.5" style="304" customWidth="1"/>
    <col min="5378" max="5378" width="7.625" style="304" customWidth="1"/>
    <col min="5379" max="5395" width="4.125" style="304" customWidth="1"/>
    <col min="5396" max="5396" width="9.875" style="304" bestFit="1" customWidth="1"/>
    <col min="5397" max="5400" width="8.5" style="304" customWidth="1"/>
    <col min="5401" max="5401" width="7.875" style="304" customWidth="1"/>
    <col min="5402" max="5402" width="16.75" style="304" customWidth="1"/>
    <col min="5403" max="5405" width="6.375" style="304" customWidth="1"/>
    <col min="5406" max="5419" width="6.5" style="304" customWidth="1"/>
    <col min="5420" max="5632" width="10.375" style="304"/>
    <col min="5633" max="5633" width="8.5" style="304" customWidth="1"/>
    <col min="5634" max="5634" width="7.625" style="304" customWidth="1"/>
    <col min="5635" max="5651" width="4.125" style="304" customWidth="1"/>
    <col min="5652" max="5652" width="9.875" style="304" bestFit="1" customWidth="1"/>
    <col min="5653" max="5656" width="8.5" style="304" customWidth="1"/>
    <col min="5657" max="5657" width="7.875" style="304" customWidth="1"/>
    <col min="5658" max="5658" width="16.75" style="304" customWidth="1"/>
    <col min="5659" max="5661" width="6.375" style="304" customWidth="1"/>
    <col min="5662" max="5675" width="6.5" style="304" customWidth="1"/>
    <col min="5676" max="5888" width="10.375" style="304"/>
    <col min="5889" max="5889" width="8.5" style="304" customWidth="1"/>
    <col min="5890" max="5890" width="7.625" style="304" customWidth="1"/>
    <col min="5891" max="5907" width="4.125" style="304" customWidth="1"/>
    <col min="5908" max="5908" width="9.875" style="304" bestFit="1" customWidth="1"/>
    <col min="5909" max="5912" width="8.5" style="304" customWidth="1"/>
    <col min="5913" max="5913" width="7.875" style="304" customWidth="1"/>
    <col min="5914" max="5914" width="16.75" style="304" customWidth="1"/>
    <col min="5915" max="5917" width="6.375" style="304" customWidth="1"/>
    <col min="5918" max="5931" width="6.5" style="304" customWidth="1"/>
    <col min="5932" max="6144" width="10.375" style="304"/>
    <col min="6145" max="6145" width="8.5" style="304" customWidth="1"/>
    <col min="6146" max="6146" width="7.625" style="304" customWidth="1"/>
    <col min="6147" max="6163" width="4.125" style="304" customWidth="1"/>
    <col min="6164" max="6164" width="9.875" style="304" bestFit="1" customWidth="1"/>
    <col min="6165" max="6168" width="8.5" style="304" customWidth="1"/>
    <col min="6169" max="6169" width="7.875" style="304" customWidth="1"/>
    <col min="6170" max="6170" width="16.75" style="304" customWidth="1"/>
    <col min="6171" max="6173" width="6.375" style="304" customWidth="1"/>
    <col min="6174" max="6187" width="6.5" style="304" customWidth="1"/>
    <col min="6188" max="6400" width="10.375" style="304"/>
    <col min="6401" max="6401" width="8.5" style="304" customWidth="1"/>
    <col min="6402" max="6402" width="7.625" style="304" customWidth="1"/>
    <col min="6403" max="6419" width="4.125" style="304" customWidth="1"/>
    <col min="6420" max="6420" width="9.875" style="304" bestFit="1" customWidth="1"/>
    <col min="6421" max="6424" width="8.5" style="304" customWidth="1"/>
    <col min="6425" max="6425" width="7.875" style="304" customWidth="1"/>
    <col min="6426" max="6426" width="16.75" style="304" customWidth="1"/>
    <col min="6427" max="6429" width="6.375" style="304" customWidth="1"/>
    <col min="6430" max="6443" width="6.5" style="304" customWidth="1"/>
    <col min="6444" max="6656" width="10.375" style="304"/>
    <col min="6657" max="6657" width="8.5" style="304" customWidth="1"/>
    <col min="6658" max="6658" width="7.625" style="304" customWidth="1"/>
    <col min="6659" max="6675" width="4.125" style="304" customWidth="1"/>
    <col min="6676" max="6676" width="9.875" style="304" bestFit="1" customWidth="1"/>
    <col min="6677" max="6680" width="8.5" style="304" customWidth="1"/>
    <col min="6681" max="6681" width="7.875" style="304" customWidth="1"/>
    <col min="6682" max="6682" width="16.75" style="304" customWidth="1"/>
    <col min="6683" max="6685" width="6.375" style="304" customWidth="1"/>
    <col min="6686" max="6699" width="6.5" style="304" customWidth="1"/>
    <col min="6700" max="6912" width="10.375" style="304"/>
    <col min="6913" max="6913" width="8.5" style="304" customWidth="1"/>
    <col min="6914" max="6914" width="7.625" style="304" customWidth="1"/>
    <col min="6915" max="6931" width="4.125" style="304" customWidth="1"/>
    <col min="6932" max="6932" width="9.875" style="304" bestFit="1" customWidth="1"/>
    <col min="6933" max="6936" width="8.5" style="304" customWidth="1"/>
    <col min="6937" max="6937" width="7.875" style="304" customWidth="1"/>
    <col min="6938" max="6938" width="16.75" style="304" customWidth="1"/>
    <col min="6939" max="6941" width="6.375" style="304" customWidth="1"/>
    <col min="6942" max="6955" width="6.5" style="304" customWidth="1"/>
    <col min="6956" max="7168" width="10.375" style="304"/>
    <col min="7169" max="7169" width="8.5" style="304" customWidth="1"/>
    <col min="7170" max="7170" width="7.625" style="304" customWidth="1"/>
    <col min="7171" max="7187" width="4.125" style="304" customWidth="1"/>
    <col min="7188" max="7188" width="9.875" style="304" bestFit="1" customWidth="1"/>
    <col min="7189" max="7192" width="8.5" style="304" customWidth="1"/>
    <col min="7193" max="7193" width="7.875" style="304" customWidth="1"/>
    <col min="7194" max="7194" width="16.75" style="304" customWidth="1"/>
    <col min="7195" max="7197" width="6.375" style="304" customWidth="1"/>
    <col min="7198" max="7211" width="6.5" style="304" customWidth="1"/>
    <col min="7212" max="7424" width="10.375" style="304"/>
    <col min="7425" max="7425" width="8.5" style="304" customWidth="1"/>
    <col min="7426" max="7426" width="7.625" style="304" customWidth="1"/>
    <col min="7427" max="7443" width="4.125" style="304" customWidth="1"/>
    <col min="7444" max="7444" width="9.875" style="304" bestFit="1" customWidth="1"/>
    <col min="7445" max="7448" width="8.5" style="304" customWidth="1"/>
    <col min="7449" max="7449" width="7.875" style="304" customWidth="1"/>
    <col min="7450" max="7450" width="16.75" style="304" customWidth="1"/>
    <col min="7451" max="7453" width="6.375" style="304" customWidth="1"/>
    <col min="7454" max="7467" width="6.5" style="304" customWidth="1"/>
    <col min="7468" max="7680" width="10.375" style="304"/>
    <col min="7681" max="7681" width="8.5" style="304" customWidth="1"/>
    <col min="7682" max="7682" width="7.625" style="304" customWidth="1"/>
    <col min="7683" max="7699" width="4.125" style="304" customWidth="1"/>
    <col min="7700" max="7700" width="9.875" style="304" bestFit="1" customWidth="1"/>
    <col min="7701" max="7704" width="8.5" style="304" customWidth="1"/>
    <col min="7705" max="7705" width="7.875" style="304" customWidth="1"/>
    <col min="7706" max="7706" width="16.75" style="304" customWidth="1"/>
    <col min="7707" max="7709" width="6.375" style="304" customWidth="1"/>
    <col min="7710" max="7723" width="6.5" style="304" customWidth="1"/>
    <col min="7724" max="7936" width="10.375" style="304"/>
    <col min="7937" max="7937" width="8.5" style="304" customWidth="1"/>
    <col min="7938" max="7938" width="7.625" style="304" customWidth="1"/>
    <col min="7939" max="7955" width="4.125" style="304" customWidth="1"/>
    <col min="7956" max="7956" width="9.875" style="304" bestFit="1" customWidth="1"/>
    <col min="7957" max="7960" width="8.5" style="304" customWidth="1"/>
    <col min="7961" max="7961" width="7.875" style="304" customWidth="1"/>
    <col min="7962" max="7962" width="16.75" style="304" customWidth="1"/>
    <col min="7963" max="7965" width="6.375" style="304" customWidth="1"/>
    <col min="7966" max="7979" width="6.5" style="304" customWidth="1"/>
    <col min="7980" max="8192" width="10.375" style="304"/>
    <col min="8193" max="8193" width="8.5" style="304" customWidth="1"/>
    <col min="8194" max="8194" width="7.625" style="304" customWidth="1"/>
    <col min="8195" max="8211" width="4.125" style="304" customWidth="1"/>
    <col min="8212" max="8212" width="9.875" style="304" bestFit="1" customWidth="1"/>
    <col min="8213" max="8216" width="8.5" style="304" customWidth="1"/>
    <col min="8217" max="8217" width="7.875" style="304" customWidth="1"/>
    <col min="8218" max="8218" width="16.75" style="304" customWidth="1"/>
    <col min="8219" max="8221" width="6.375" style="304" customWidth="1"/>
    <col min="8222" max="8235" width="6.5" style="304" customWidth="1"/>
    <col min="8236" max="8448" width="10.375" style="304"/>
    <col min="8449" max="8449" width="8.5" style="304" customWidth="1"/>
    <col min="8450" max="8450" width="7.625" style="304" customWidth="1"/>
    <col min="8451" max="8467" width="4.125" style="304" customWidth="1"/>
    <col min="8468" max="8468" width="9.875" style="304" bestFit="1" customWidth="1"/>
    <col min="8469" max="8472" width="8.5" style="304" customWidth="1"/>
    <col min="8473" max="8473" width="7.875" style="304" customWidth="1"/>
    <col min="8474" max="8474" width="16.75" style="304" customWidth="1"/>
    <col min="8475" max="8477" width="6.375" style="304" customWidth="1"/>
    <col min="8478" max="8491" width="6.5" style="304" customWidth="1"/>
    <col min="8492" max="8704" width="10.375" style="304"/>
    <col min="8705" max="8705" width="8.5" style="304" customWidth="1"/>
    <col min="8706" max="8706" width="7.625" style="304" customWidth="1"/>
    <col min="8707" max="8723" width="4.125" style="304" customWidth="1"/>
    <col min="8724" max="8724" width="9.875" style="304" bestFit="1" customWidth="1"/>
    <col min="8725" max="8728" width="8.5" style="304" customWidth="1"/>
    <col min="8729" max="8729" width="7.875" style="304" customWidth="1"/>
    <col min="8730" max="8730" width="16.75" style="304" customWidth="1"/>
    <col min="8731" max="8733" width="6.375" style="304" customWidth="1"/>
    <col min="8734" max="8747" width="6.5" style="304" customWidth="1"/>
    <col min="8748" max="8960" width="10.375" style="304"/>
    <col min="8961" max="8961" width="8.5" style="304" customWidth="1"/>
    <col min="8962" max="8962" width="7.625" style="304" customWidth="1"/>
    <col min="8963" max="8979" width="4.125" style="304" customWidth="1"/>
    <col min="8980" max="8980" width="9.875" style="304" bestFit="1" customWidth="1"/>
    <col min="8981" max="8984" width="8.5" style="304" customWidth="1"/>
    <col min="8985" max="8985" width="7.875" style="304" customWidth="1"/>
    <col min="8986" max="8986" width="16.75" style="304" customWidth="1"/>
    <col min="8987" max="8989" width="6.375" style="304" customWidth="1"/>
    <col min="8990" max="9003" width="6.5" style="304" customWidth="1"/>
    <col min="9004" max="9216" width="10.375" style="304"/>
    <col min="9217" max="9217" width="8.5" style="304" customWidth="1"/>
    <col min="9218" max="9218" width="7.625" style="304" customWidth="1"/>
    <col min="9219" max="9235" width="4.125" style="304" customWidth="1"/>
    <col min="9236" max="9236" width="9.875" style="304" bestFit="1" customWidth="1"/>
    <col min="9237" max="9240" width="8.5" style="304" customWidth="1"/>
    <col min="9241" max="9241" width="7.875" style="304" customWidth="1"/>
    <col min="9242" max="9242" width="16.75" style="304" customWidth="1"/>
    <col min="9243" max="9245" width="6.375" style="304" customWidth="1"/>
    <col min="9246" max="9259" width="6.5" style="304" customWidth="1"/>
    <col min="9260" max="9472" width="10.375" style="304"/>
    <col min="9473" max="9473" width="8.5" style="304" customWidth="1"/>
    <col min="9474" max="9474" width="7.625" style="304" customWidth="1"/>
    <col min="9475" max="9491" width="4.125" style="304" customWidth="1"/>
    <col min="9492" max="9492" width="9.875" style="304" bestFit="1" customWidth="1"/>
    <col min="9493" max="9496" width="8.5" style="304" customWidth="1"/>
    <col min="9497" max="9497" width="7.875" style="304" customWidth="1"/>
    <col min="9498" max="9498" width="16.75" style="304" customWidth="1"/>
    <col min="9499" max="9501" width="6.375" style="304" customWidth="1"/>
    <col min="9502" max="9515" width="6.5" style="304" customWidth="1"/>
    <col min="9516" max="9728" width="10.375" style="304"/>
    <col min="9729" max="9729" width="8.5" style="304" customWidth="1"/>
    <col min="9730" max="9730" width="7.625" style="304" customWidth="1"/>
    <col min="9731" max="9747" width="4.125" style="304" customWidth="1"/>
    <col min="9748" max="9748" width="9.875" style="304" bestFit="1" customWidth="1"/>
    <col min="9749" max="9752" width="8.5" style="304" customWidth="1"/>
    <col min="9753" max="9753" width="7.875" style="304" customWidth="1"/>
    <col min="9754" max="9754" width="16.75" style="304" customWidth="1"/>
    <col min="9755" max="9757" width="6.375" style="304" customWidth="1"/>
    <col min="9758" max="9771" width="6.5" style="304" customWidth="1"/>
    <col min="9772" max="9984" width="10.375" style="304"/>
    <col min="9985" max="9985" width="8.5" style="304" customWidth="1"/>
    <col min="9986" max="9986" width="7.625" style="304" customWidth="1"/>
    <col min="9987" max="10003" width="4.125" style="304" customWidth="1"/>
    <col min="10004" max="10004" width="9.875" style="304" bestFit="1" customWidth="1"/>
    <col min="10005" max="10008" width="8.5" style="304" customWidth="1"/>
    <col min="10009" max="10009" width="7.875" style="304" customWidth="1"/>
    <col min="10010" max="10010" width="16.75" style="304" customWidth="1"/>
    <col min="10011" max="10013" width="6.375" style="304" customWidth="1"/>
    <col min="10014" max="10027" width="6.5" style="304" customWidth="1"/>
    <col min="10028" max="10240" width="10.375" style="304"/>
    <col min="10241" max="10241" width="8.5" style="304" customWidth="1"/>
    <col min="10242" max="10242" width="7.625" style="304" customWidth="1"/>
    <col min="10243" max="10259" width="4.125" style="304" customWidth="1"/>
    <col min="10260" max="10260" width="9.875" style="304" bestFit="1" customWidth="1"/>
    <col min="10261" max="10264" width="8.5" style="304" customWidth="1"/>
    <col min="10265" max="10265" width="7.875" style="304" customWidth="1"/>
    <col min="10266" max="10266" width="16.75" style="304" customWidth="1"/>
    <col min="10267" max="10269" width="6.375" style="304" customWidth="1"/>
    <col min="10270" max="10283" width="6.5" style="304" customWidth="1"/>
    <col min="10284" max="10496" width="10.375" style="304"/>
    <col min="10497" max="10497" width="8.5" style="304" customWidth="1"/>
    <col min="10498" max="10498" width="7.625" style="304" customWidth="1"/>
    <col min="10499" max="10515" width="4.125" style="304" customWidth="1"/>
    <col min="10516" max="10516" width="9.875" style="304" bestFit="1" customWidth="1"/>
    <col min="10517" max="10520" width="8.5" style="304" customWidth="1"/>
    <col min="10521" max="10521" width="7.875" style="304" customWidth="1"/>
    <col min="10522" max="10522" width="16.75" style="304" customWidth="1"/>
    <col min="10523" max="10525" width="6.375" style="304" customWidth="1"/>
    <col min="10526" max="10539" width="6.5" style="304" customWidth="1"/>
    <col min="10540" max="10752" width="10.375" style="304"/>
    <col min="10753" max="10753" width="8.5" style="304" customWidth="1"/>
    <col min="10754" max="10754" width="7.625" style="304" customWidth="1"/>
    <col min="10755" max="10771" width="4.125" style="304" customWidth="1"/>
    <col min="10772" max="10772" width="9.875" style="304" bestFit="1" customWidth="1"/>
    <col min="10773" max="10776" width="8.5" style="304" customWidth="1"/>
    <col min="10777" max="10777" width="7.875" style="304" customWidth="1"/>
    <col min="10778" max="10778" width="16.75" style="304" customWidth="1"/>
    <col min="10779" max="10781" width="6.375" style="304" customWidth="1"/>
    <col min="10782" max="10795" width="6.5" style="304" customWidth="1"/>
    <col min="10796" max="11008" width="10.375" style="304"/>
    <col min="11009" max="11009" width="8.5" style="304" customWidth="1"/>
    <col min="11010" max="11010" width="7.625" style="304" customWidth="1"/>
    <col min="11011" max="11027" width="4.125" style="304" customWidth="1"/>
    <col min="11028" max="11028" width="9.875" style="304" bestFit="1" customWidth="1"/>
    <col min="11029" max="11032" width="8.5" style="304" customWidth="1"/>
    <col min="11033" max="11033" width="7.875" style="304" customWidth="1"/>
    <col min="11034" max="11034" width="16.75" style="304" customWidth="1"/>
    <col min="11035" max="11037" width="6.375" style="304" customWidth="1"/>
    <col min="11038" max="11051" width="6.5" style="304" customWidth="1"/>
    <col min="11052" max="11264" width="10.375" style="304"/>
    <col min="11265" max="11265" width="8.5" style="304" customWidth="1"/>
    <col min="11266" max="11266" width="7.625" style="304" customWidth="1"/>
    <col min="11267" max="11283" width="4.125" style="304" customWidth="1"/>
    <col min="11284" max="11284" width="9.875" style="304" bestFit="1" customWidth="1"/>
    <col min="11285" max="11288" width="8.5" style="304" customWidth="1"/>
    <col min="11289" max="11289" width="7.875" style="304" customWidth="1"/>
    <col min="11290" max="11290" width="16.75" style="304" customWidth="1"/>
    <col min="11291" max="11293" width="6.375" style="304" customWidth="1"/>
    <col min="11294" max="11307" width="6.5" style="304" customWidth="1"/>
    <col min="11308" max="11520" width="10.375" style="304"/>
    <col min="11521" max="11521" width="8.5" style="304" customWidth="1"/>
    <col min="11522" max="11522" width="7.625" style="304" customWidth="1"/>
    <col min="11523" max="11539" width="4.125" style="304" customWidth="1"/>
    <col min="11540" max="11540" width="9.875" style="304" bestFit="1" customWidth="1"/>
    <col min="11541" max="11544" width="8.5" style="304" customWidth="1"/>
    <col min="11545" max="11545" width="7.875" style="304" customWidth="1"/>
    <col min="11546" max="11546" width="16.75" style="304" customWidth="1"/>
    <col min="11547" max="11549" width="6.375" style="304" customWidth="1"/>
    <col min="11550" max="11563" width="6.5" style="304" customWidth="1"/>
    <col min="11564" max="11776" width="10.375" style="304"/>
    <col min="11777" max="11777" width="8.5" style="304" customWidth="1"/>
    <col min="11778" max="11778" width="7.625" style="304" customWidth="1"/>
    <col min="11779" max="11795" width="4.125" style="304" customWidth="1"/>
    <col min="11796" max="11796" width="9.875" style="304" bestFit="1" customWidth="1"/>
    <col min="11797" max="11800" width="8.5" style="304" customWidth="1"/>
    <col min="11801" max="11801" width="7.875" style="304" customWidth="1"/>
    <col min="11802" max="11802" width="16.75" style="304" customWidth="1"/>
    <col min="11803" max="11805" width="6.375" style="304" customWidth="1"/>
    <col min="11806" max="11819" width="6.5" style="304" customWidth="1"/>
    <col min="11820" max="12032" width="10.375" style="304"/>
    <col min="12033" max="12033" width="8.5" style="304" customWidth="1"/>
    <col min="12034" max="12034" width="7.625" style="304" customWidth="1"/>
    <col min="12035" max="12051" width="4.125" style="304" customWidth="1"/>
    <col min="12052" max="12052" width="9.875" style="304" bestFit="1" customWidth="1"/>
    <col min="12053" max="12056" width="8.5" style="304" customWidth="1"/>
    <col min="12057" max="12057" width="7.875" style="304" customWidth="1"/>
    <col min="12058" max="12058" width="16.75" style="304" customWidth="1"/>
    <col min="12059" max="12061" width="6.375" style="304" customWidth="1"/>
    <col min="12062" max="12075" width="6.5" style="304" customWidth="1"/>
    <col min="12076" max="12288" width="10.375" style="304"/>
    <col min="12289" max="12289" width="8.5" style="304" customWidth="1"/>
    <col min="12290" max="12290" width="7.625" style="304" customWidth="1"/>
    <col min="12291" max="12307" width="4.125" style="304" customWidth="1"/>
    <col min="12308" max="12308" width="9.875" style="304" bestFit="1" customWidth="1"/>
    <col min="12309" max="12312" width="8.5" style="304" customWidth="1"/>
    <col min="12313" max="12313" width="7.875" style="304" customWidth="1"/>
    <col min="12314" max="12314" width="16.75" style="304" customWidth="1"/>
    <col min="12315" max="12317" width="6.375" style="304" customWidth="1"/>
    <col min="12318" max="12331" width="6.5" style="304" customWidth="1"/>
    <col min="12332" max="12544" width="10.375" style="304"/>
    <col min="12545" max="12545" width="8.5" style="304" customWidth="1"/>
    <col min="12546" max="12546" width="7.625" style="304" customWidth="1"/>
    <col min="12547" max="12563" width="4.125" style="304" customWidth="1"/>
    <col min="12564" max="12564" width="9.875" style="304" bestFit="1" customWidth="1"/>
    <col min="12565" max="12568" width="8.5" style="304" customWidth="1"/>
    <col min="12569" max="12569" width="7.875" style="304" customWidth="1"/>
    <col min="12570" max="12570" width="16.75" style="304" customWidth="1"/>
    <col min="12571" max="12573" width="6.375" style="304" customWidth="1"/>
    <col min="12574" max="12587" width="6.5" style="304" customWidth="1"/>
    <col min="12588" max="12800" width="10.375" style="304"/>
    <col min="12801" max="12801" width="8.5" style="304" customWidth="1"/>
    <col min="12802" max="12802" width="7.625" style="304" customWidth="1"/>
    <col min="12803" max="12819" width="4.125" style="304" customWidth="1"/>
    <col min="12820" max="12820" width="9.875" style="304" bestFit="1" customWidth="1"/>
    <col min="12821" max="12824" width="8.5" style="304" customWidth="1"/>
    <col min="12825" max="12825" width="7.875" style="304" customWidth="1"/>
    <col min="12826" max="12826" width="16.75" style="304" customWidth="1"/>
    <col min="12827" max="12829" width="6.375" style="304" customWidth="1"/>
    <col min="12830" max="12843" width="6.5" style="304" customWidth="1"/>
    <col min="12844" max="13056" width="10.375" style="304"/>
    <col min="13057" max="13057" width="8.5" style="304" customWidth="1"/>
    <col min="13058" max="13058" width="7.625" style="304" customWidth="1"/>
    <col min="13059" max="13075" width="4.125" style="304" customWidth="1"/>
    <col min="13076" max="13076" width="9.875" style="304" bestFit="1" customWidth="1"/>
    <col min="13077" max="13080" width="8.5" style="304" customWidth="1"/>
    <col min="13081" max="13081" width="7.875" style="304" customWidth="1"/>
    <col min="13082" max="13082" width="16.75" style="304" customWidth="1"/>
    <col min="13083" max="13085" width="6.375" style="304" customWidth="1"/>
    <col min="13086" max="13099" width="6.5" style="304" customWidth="1"/>
    <col min="13100" max="13312" width="10.375" style="304"/>
    <col min="13313" max="13313" width="8.5" style="304" customWidth="1"/>
    <col min="13314" max="13314" width="7.625" style="304" customWidth="1"/>
    <col min="13315" max="13331" width="4.125" style="304" customWidth="1"/>
    <col min="13332" max="13332" width="9.875" style="304" bestFit="1" customWidth="1"/>
    <col min="13333" max="13336" width="8.5" style="304" customWidth="1"/>
    <col min="13337" max="13337" width="7.875" style="304" customWidth="1"/>
    <col min="13338" max="13338" width="16.75" style="304" customWidth="1"/>
    <col min="13339" max="13341" width="6.375" style="304" customWidth="1"/>
    <col min="13342" max="13355" width="6.5" style="304" customWidth="1"/>
    <col min="13356" max="13568" width="10.375" style="304"/>
    <col min="13569" max="13569" width="8.5" style="304" customWidth="1"/>
    <col min="13570" max="13570" width="7.625" style="304" customWidth="1"/>
    <col min="13571" max="13587" width="4.125" style="304" customWidth="1"/>
    <col min="13588" max="13588" width="9.875" style="304" bestFit="1" customWidth="1"/>
    <col min="13589" max="13592" width="8.5" style="304" customWidth="1"/>
    <col min="13593" max="13593" width="7.875" style="304" customWidth="1"/>
    <col min="13594" max="13594" width="16.75" style="304" customWidth="1"/>
    <col min="13595" max="13597" width="6.375" style="304" customWidth="1"/>
    <col min="13598" max="13611" width="6.5" style="304" customWidth="1"/>
    <col min="13612" max="13824" width="10.375" style="304"/>
    <col min="13825" max="13825" width="8.5" style="304" customWidth="1"/>
    <col min="13826" max="13826" width="7.625" style="304" customWidth="1"/>
    <col min="13827" max="13843" width="4.125" style="304" customWidth="1"/>
    <col min="13844" max="13844" width="9.875" style="304" bestFit="1" customWidth="1"/>
    <col min="13845" max="13848" width="8.5" style="304" customWidth="1"/>
    <col min="13849" max="13849" width="7.875" style="304" customWidth="1"/>
    <col min="13850" max="13850" width="16.75" style="304" customWidth="1"/>
    <col min="13851" max="13853" width="6.375" style="304" customWidth="1"/>
    <col min="13854" max="13867" width="6.5" style="304" customWidth="1"/>
    <col min="13868" max="14080" width="10.375" style="304"/>
    <col min="14081" max="14081" width="8.5" style="304" customWidth="1"/>
    <col min="14082" max="14082" width="7.625" style="304" customWidth="1"/>
    <col min="14083" max="14099" width="4.125" style="304" customWidth="1"/>
    <col min="14100" max="14100" width="9.875" style="304" bestFit="1" customWidth="1"/>
    <col min="14101" max="14104" width="8.5" style="304" customWidth="1"/>
    <col min="14105" max="14105" width="7.875" style="304" customWidth="1"/>
    <col min="14106" max="14106" width="16.75" style="304" customWidth="1"/>
    <col min="14107" max="14109" width="6.375" style="304" customWidth="1"/>
    <col min="14110" max="14123" width="6.5" style="304" customWidth="1"/>
    <col min="14124" max="14336" width="10.375" style="304"/>
    <col min="14337" max="14337" width="8.5" style="304" customWidth="1"/>
    <col min="14338" max="14338" width="7.625" style="304" customWidth="1"/>
    <col min="14339" max="14355" width="4.125" style="304" customWidth="1"/>
    <col min="14356" max="14356" width="9.875" style="304" bestFit="1" customWidth="1"/>
    <col min="14357" max="14360" width="8.5" style="304" customWidth="1"/>
    <col min="14361" max="14361" width="7.875" style="304" customWidth="1"/>
    <col min="14362" max="14362" width="16.75" style="304" customWidth="1"/>
    <col min="14363" max="14365" width="6.375" style="304" customWidth="1"/>
    <col min="14366" max="14379" width="6.5" style="304" customWidth="1"/>
    <col min="14380" max="14592" width="10.375" style="304"/>
    <col min="14593" max="14593" width="8.5" style="304" customWidth="1"/>
    <col min="14594" max="14594" width="7.625" style="304" customWidth="1"/>
    <col min="14595" max="14611" width="4.125" style="304" customWidth="1"/>
    <col min="14612" max="14612" width="9.875" style="304" bestFit="1" customWidth="1"/>
    <col min="14613" max="14616" width="8.5" style="304" customWidth="1"/>
    <col min="14617" max="14617" width="7.875" style="304" customWidth="1"/>
    <col min="14618" max="14618" width="16.75" style="304" customWidth="1"/>
    <col min="14619" max="14621" width="6.375" style="304" customWidth="1"/>
    <col min="14622" max="14635" width="6.5" style="304" customWidth="1"/>
    <col min="14636" max="14848" width="10.375" style="304"/>
    <col min="14849" max="14849" width="8.5" style="304" customWidth="1"/>
    <col min="14850" max="14850" width="7.625" style="304" customWidth="1"/>
    <col min="14851" max="14867" width="4.125" style="304" customWidth="1"/>
    <col min="14868" max="14868" width="9.875" style="304" bestFit="1" customWidth="1"/>
    <col min="14869" max="14872" width="8.5" style="304" customWidth="1"/>
    <col min="14873" max="14873" width="7.875" style="304" customWidth="1"/>
    <col min="14874" max="14874" width="16.75" style="304" customWidth="1"/>
    <col min="14875" max="14877" width="6.375" style="304" customWidth="1"/>
    <col min="14878" max="14891" width="6.5" style="304" customWidth="1"/>
    <col min="14892" max="15104" width="10.375" style="304"/>
    <col min="15105" max="15105" width="8.5" style="304" customWidth="1"/>
    <col min="15106" max="15106" width="7.625" style="304" customWidth="1"/>
    <col min="15107" max="15123" width="4.125" style="304" customWidth="1"/>
    <col min="15124" max="15124" width="9.875" style="304" bestFit="1" customWidth="1"/>
    <col min="15125" max="15128" width="8.5" style="304" customWidth="1"/>
    <col min="15129" max="15129" width="7.875" style="304" customWidth="1"/>
    <col min="15130" max="15130" width="16.75" style="304" customWidth="1"/>
    <col min="15131" max="15133" width="6.375" style="304" customWidth="1"/>
    <col min="15134" max="15147" width="6.5" style="304" customWidth="1"/>
    <col min="15148" max="15360" width="10.375" style="304"/>
    <col min="15361" max="15361" width="8.5" style="304" customWidth="1"/>
    <col min="15362" max="15362" width="7.625" style="304" customWidth="1"/>
    <col min="15363" max="15379" width="4.125" style="304" customWidth="1"/>
    <col min="15380" max="15380" width="9.875" style="304" bestFit="1" customWidth="1"/>
    <col min="15381" max="15384" width="8.5" style="304" customWidth="1"/>
    <col min="15385" max="15385" width="7.875" style="304" customWidth="1"/>
    <col min="15386" max="15386" width="16.75" style="304" customWidth="1"/>
    <col min="15387" max="15389" width="6.375" style="304" customWidth="1"/>
    <col min="15390" max="15403" width="6.5" style="304" customWidth="1"/>
    <col min="15404" max="15616" width="10.375" style="304"/>
    <col min="15617" max="15617" width="8.5" style="304" customWidth="1"/>
    <col min="15618" max="15618" width="7.625" style="304" customWidth="1"/>
    <col min="15619" max="15635" width="4.125" style="304" customWidth="1"/>
    <col min="15636" max="15636" width="9.875" style="304" bestFit="1" customWidth="1"/>
    <col min="15637" max="15640" width="8.5" style="304" customWidth="1"/>
    <col min="15641" max="15641" width="7.875" style="304" customWidth="1"/>
    <col min="15642" max="15642" width="16.75" style="304" customWidth="1"/>
    <col min="15643" max="15645" width="6.375" style="304" customWidth="1"/>
    <col min="15646" max="15659" width="6.5" style="304" customWidth="1"/>
    <col min="15660" max="15872" width="10.375" style="304"/>
    <col min="15873" max="15873" width="8.5" style="304" customWidth="1"/>
    <col min="15874" max="15874" width="7.625" style="304" customWidth="1"/>
    <col min="15875" max="15891" width="4.125" style="304" customWidth="1"/>
    <col min="15892" max="15892" width="9.875" style="304" bestFit="1" customWidth="1"/>
    <col min="15893" max="15896" width="8.5" style="304" customWidth="1"/>
    <col min="15897" max="15897" width="7.875" style="304" customWidth="1"/>
    <col min="15898" max="15898" width="16.75" style="304" customWidth="1"/>
    <col min="15899" max="15901" width="6.375" style="304" customWidth="1"/>
    <col min="15902" max="15915" width="6.5" style="304" customWidth="1"/>
    <col min="15916" max="16128" width="10.375" style="304"/>
    <col min="16129" max="16129" width="8.5" style="304" customWidth="1"/>
    <col min="16130" max="16130" width="7.625" style="304" customWidth="1"/>
    <col min="16131" max="16147" width="4.125" style="304" customWidth="1"/>
    <col min="16148" max="16148" width="9.875" style="304" bestFit="1" customWidth="1"/>
    <col min="16149" max="16152" width="8.5" style="304" customWidth="1"/>
    <col min="16153" max="16153" width="7.875" style="304" customWidth="1"/>
    <col min="16154" max="16154" width="16.75" style="304" customWidth="1"/>
    <col min="16155" max="16157" width="6.375" style="304" customWidth="1"/>
    <col min="16158" max="16171" width="6.5" style="304" customWidth="1"/>
    <col min="16172" max="16384" width="10.375" style="304"/>
  </cols>
  <sheetData>
    <row r="1" spans="1:26" ht="19.5" customHeight="1">
      <c r="A1" s="303" t="s">
        <v>149</v>
      </c>
      <c r="P1" s="306"/>
      <c r="Q1" s="306"/>
    </row>
    <row r="2" spans="1:26" ht="10.5" customHeight="1">
      <c r="S2" s="307"/>
      <c r="T2" s="307"/>
      <c r="U2" s="307"/>
      <c r="V2" s="307"/>
      <c r="W2" s="307"/>
      <c r="X2" s="307"/>
    </row>
    <row r="3" spans="1:26" ht="20.100000000000001" customHeight="1">
      <c r="A3" s="308" t="s">
        <v>150</v>
      </c>
      <c r="S3" s="307"/>
      <c r="T3" s="307"/>
      <c r="U3" s="307"/>
      <c r="V3" s="307"/>
      <c r="W3" s="307"/>
      <c r="X3" s="307"/>
    </row>
    <row r="4" spans="1:26" ht="13.5" thickBot="1">
      <c r="B4" s="306"/>
      <c r="C4" s="306"/>
      <c r="D4" s="309"/>
      <c r="E4" s="309"/>
      <c r="N4" s="310"/>
      <c r="O4" s="310"/>
      <c r="R4" s="311" t="s">
        <v>151</v>
      </c>
      <c r="S4" s="307"/>
      <c r="T4" s="307"/>
      <c r="U4" s="307"/>
      <c r="V4" s="307"/>
      <c r="W4" s="307"/>
      <c r="X4" s="307"/>
    </row>
    <row r="5" spans="1:26" s="319" customFormat="1" ht="30" customHeight="1">
      <c r="A5" s="312" t="s">
        <v>152</v>
      </c>
      <c r="B5" s="313" t="s">
        <v>153</v>
      </c>
      <c r="C5" s="314"/>
      <c r="D5" s="315"/>
      <c r="E5" s="316" t="s">
        <v>154</v>
      </c>
      <c r="F5" s="314"/>
      <c r="G5" s="314"/>
      <c r="H5" s="315"/>
      <c r="I5" s="314" t="s">
        <v>155</v>
      </c>
      <c r="J5" s="314"/>
      <c r="K5" s="314"/>
      <c r="L5" s="314"/>
      <c r="M5" s="317" t="s">
        <v>156</v>
      </c>
      <c r="N5" s="314"/>
      <c r="O5" s="314"/>
      <c r="P5" s="314"/>
      <c r="Q5" s="314"/>
      <c r="R5" s="314"/>
      <c r="S5" s="318"/>
      <c r="T5" s="318"/>
      <c r="U5" s="318"/>
      <c r="V5" s="318"/>
      <c r="W5" s="318"/>
      <c r="X5" s="318"/>
    </row>
    <row r="6" spans="1:26" s="319" customFormat="1" ht="30" customHeight="1">
      <c r="A6" s="320"/>
      <c r="B6" s="321" t="s">
        <v>157</v>
      </c>
      <c r="C6" s="322" t="s">
        <v>158</v>
      </c>
      <c r="D6" s="323"/>
      <c r="E6" s="322" t="s">
        <v>157</v>
      </c>
      <c r="F6" s="323"/>
      <c r="G6" s="322" t="s">
        <v>158</v>
      </c>
      <c r="H6" s="323"/>
      <c r="I6" s="322" t="s">
        <v>157</v>
      </c>
      <c r="J6" s="323"/>
      <c r="K6" s="322" t="s">
        <v>158</v>
      </c>
      <c r="L6" s="324"/>
      <c r="M6" s="325" t="s">
        <v>157</v>
      </c>
      <c r="N6" s="326"/>
      <c r="O6" s="327" t="s">
        <v>158</v>
      </c>
      <c r="P6" s="326"/>
      <c r="Q6" s="324" t="s">
        <v>159</v>
      </c>
      <c r="R6" s="324"/>
      <c r="S6" s="318"/>
      <c r="T6" s="318"/>
      <c r="U6" s="318"/>
      <c r="V6" s="318"/>
      <c r="W6" s="318"/>
      <c r="X6" s="318"/>
    </row>
    <row r="7" spans="1:26" s="319" customFormat="1" ht="27" customHeight="1">
      <c r="A7" s="328" t="s">
        <v>65</v>
      </c>
      <c r="B7" s="329">
        <v>6979</v>
      </c>
      <c r="C7" s="330">
        <v>7149</v>
      </c>
      <c r="D7" s="330"/>
      <c r="E7" s="330">
        <v>17</v>
      </c>
      <c r="F7" s="330"/>
      <c r="G7" s="330">
        <v>79</v>
      </c>
      <c r="H7" s="330"/>
      <c r="I7" s="330">
        <v>25</v>
      </c>
      <c r="J7" s="330"/>
      <c r="K7" s="330">
        <v>9531</v>
      </c>
      <c r="L7" s="330"/>
      <c r="M7" s="331">
        <f t="shared" ref="M7:M14" si="0">SUM(B7,E7,I7)</f>
        <v>7021</v>
      </c>
      <c r="N7" s="330"/>
      <c r="O7" s="330">
        <f t="shared" ref="O7:O14" si="1">SUM(C7,G7,K7)</f>
        <v>16759</v>
      </c>
      <c r="P7" s="330"/>
      <c r="Q7" s="332">
        <f t="shared" ref="Q7:Q14" si="2">SUM(M7:P7)</f>
        <v>23780</v>
      </c>
      <c r="R7" s="332"/>
      <c r="S7" s="318"/>
      <c r="T7" s="333"/>
      <c r="U7" s="333"/>
      <c r="V7" s="318"/>
      <c r="W7" s="333"/>
      <c r="X7" s="318"/>
      <c r="Y7" s="334"/>
      <c r="Z7" s="334"/>
    </row>
    <row r="8" spans="1:26" s="319" customFormat="1" ht="27" customHeight="1">
      <c r="A8" s="335">
        <v>15</v>
      </c>
      <c r="B8" s="329">
        <v>8537</v>
      </c>
      <c r="C8" s="330">
        <v>8105</v>
      </c>
      <c r="D8" s="330"/>
      <c r="E8" s="330">
        <v>13</v>
      </c>
      <c r="F8" s="330"/>
      <c r="G8" s="330">
        <v>46</v>
      </c>
      <c r="H8" s="330"/>
      <c r="I8" s="330">
        <v>42</v>
      </c>
      <c r="J8" s="330"/>
      <c r="K8" s="330">
        <v>9745</v>
      </c>
      <c r="L8" s="330"/>
      <c r="M8" s="331">
        <f t="shared" si="0"/>
        <v>8592</v>
      </c>
      <c r="N8" s="330"/>
      <c r="O8" s="330">
        <f t="shared" si="1"/>
        <v>17896</v>
      </c>
      <c r="P8" s="330"/>
      <c r="Q8" s="330">
        <f t="shared" si="2"/>
        <v>26488</v>
      </c>
      <c r="R8" s="330"/>
      <c r="S8" s="318"/>
      <c r="T8" s="333"/>
      <c r="U8" s="333"/>
      <c r="V8" s="318"/>
      <c r="W8" s="333"/>
      <c r="X8" s="318"/>
      <c r="Y8" s="334"/>
      <c r="Z8" s="334"/>
    </row>
    <row r="9" spans="1:26" s="319" customFormat="1" ht="27" customHeight="1">
      <c r="A9" s="335">
        <v>20</v>
      </c>
      <c r="B9" s="329">
        <v>8011</v>
      </c>
      <c r="C9" s="330">
        <v>7540</v>
      </c>
      <c r="D9" s="330"/>
      <c r="E9" s="330">
        <v>30</v>
      </c>
      <c r="F9" s="330"/>
      <c r="G9" s="330">
        <v>63</v>
      </c>
      <c r="H9" s="330"/>
      <c r="I9" s="330">
        <v>61</v>
      </c>
      <c r="J9" s="330"/>
      <c r="K9" s="330">
        <v>9432</v>
      </c>
      <c r="L9" s="330"/>
      <c r="M9" s="331">
        <f t="shared" si="0"/>
        <v>8102</v>
      </c>
      <c r="N9" s="330"/>
      <c r="O9" s="330">
        <f t="shared" si="1"/>
        <v>17035</v>
      </c>
      <c r="P9" s="330"/>
      <c r="Q9" s="330">
        <f t="shared" si="2"/>
        <v>25137</v>
      </c>
      <c r="R9" s="330"/>
      <c r="S9" s="318"/>
      <c r="T9" s="333"/>
      <c r="U9" s="333"/>
      <c r="V9" s="318"/>
      <c r="W9" s="333"/>
      <c r="X9" s="318"/>
      <c r="Y9" s="334"/>
      <c r="Z9" s="334"/>
    </row>
    <row r="10" spans="1:26" s="319" customFormat="1" ht="27" customHeight="1">
      <c r="A10" s="335">
        <v>23</v>
      </c>
      <c r="B10" s="329">
        <v>7434</v>
      </c>
      <c r="C10" s="330">
        <v>7031</v>
      </c>
      <c r="D10" s="330"/>
      <c r="E10" s="336"/>
      <c r="F10" s="336">
        <v>29</v>
      </c>
      <c r="G10" s="336"/>
      <c r="H10" s="336">
        <v>57</v>
      </c>
      <c r="I10" s="336"/>
      <c r="J10" s="336">
        <v>76</v>
      </c>
      <c r="K10" s="330">
        <v>8779</v>
      </c>
      <c r="L10" s="337"/>
      <c r="M10" s="331">
        <v>7539</v>
      </c>
      <c r="N10" s="330"/>
      <c r="O10" s="330">
        <v>15867</v>
      </c>
      <c r="P10" s="330"/>
      <c r="Q10" s="330">
        <v>23406</v>
      </c>
      <c r="R10" s="330"/>
      <c r="S10" s="318"/>
      <c r="T10" s="333"/>
      <c r="U10" s="333"/>
      <c r="V10" s="318"/>
      <c r="W10" s="333"/>
      <c r="X10" s="318"/>
      <c r="Y10" s="334"/>
      <c r="Z10" s="334"/>
    </row>
    <row r="11" spans="1:26" s="319" customFormat="1" ht="27" customHeight="1">
      <c r="A11" s="335">
        <v>24</v>
      </c>
      <c r="B11" s="338">
        <v>7345</v>
      </c>
      <c r="C11" s="339">
        <v>6851</v>
      </c>
      <c r="D11" s="339"/>
      <c r="E11" s="339">
        <v>29</v>
      </c>
      <c r="F11" s="339"/>
      <c r="G11" s="339">
        <v>68</v>
      </c>
      <c r="H11" s="339"/>
      <c r="I11" s="339">
        <v>72</v>
      </c>
      <c r="J11" s="339"/>
      <c r="K11" s="339">
        <v>8636</v>
      </c>
      <c r="L11" s="339"/>
      <c r="M11" s="331">
        <f t="shared" si="0"/>
        <v>7446</v>
      </c>
      <c r="N11" s="330"/>
      <c r="O11" s="330">
        <f t="shared" si="1"/>
        <v>15555</v>
      </c>
      <c r="P11" s="330"/>
      <c r="Q11" s="330">
        <f t="shared" si="2"/>
        <v>23001</v>
      </c>
      <c r="R11" s="330"/>
      <c r="S11" s="318"/>
      <c r="T11" s="333"/>
      <c r="U11" s="333"/>
      <c r="V11" s="318"/>
      <c r="W11" s="333"/>
      <c r="X11" s="318"/>
      <c r="Y11" s="334"/>
      <c r="Z11" s="334"/>
    </row>
    <row r="12" spans="1:26" s="319" customFormat="1" ht="27" customHeight="1">
      <c r="A12" s="335">
        <v>25</v>
      </c>
      <c r="B12" s="338">
        <v>6930</v>
      </c>
      <c r="C12" s="339">
        <v>6585</v>
      </c>
      <c r="D12" s="339"/>
      <c r="E12" s="339">
        <v>36</v>
      </c>
      <c r="F12" s="339"/>
      <c r="G12" s="339">
        <v>81</v>
      </c>
      <c r="H12" s="339"/>
      <c r="I12" s="339">
        <v>75</v>
      </c>
      <c r="J12" s="339"/>
      <c r="K12" s="339">
        <v>8469</v>
      </c>
      <c r="L12" s="339"/>
      <c r="M12" s="331">
        <f t="shared" si="0"/>
        <v>7041</v>
      </c>
      <c r="N12" s="330"/>
      <c r="O12" s="330">
        <f t="shared" si="1"/>
        <v>15135</v>
      </c>
      <c r="P12" s="330"/>
      <c r="Q12" s="330">
        <f t="shared" si="2"/>
        <v>22176</v>
      </c>
      <c r="R12" s="330"/>
      <c r="S12" s="318"/>
      <c r="T12" s="333"/>
      <c r="U12" s="333"/>
      <c r="V12" s="318"/>
      <c r="W12" s="333"/>
      <c r="X12" s="318"/>
      <c r="Y12" s="334"/>
      <c r="Z12" s="334"/>
    </row>
    <row r="13" spans="1:26" s="319" customFormat="1" ht="27" customHeight="1">
      <c r="A13" s="335">
        <v>26</v>
      </c>
      <c r="B13" s="329">
        <v>6630</v>
      </c>
      <c r="C13" s="330">
        <v>6200</v>
      </c>
      <c r="D13" s="330"/>
      <c r="E13" s="330">
        <v>33</v>
      </c>
      <c r="F13" s="330"/>
      <c r="G13" s="330">
        <v>70</v>
      </c>
      <c r="H13" s="330"/>
      <c r="I13" s="330">
        <v>82</v>
      </c>
      <c r="J13" s="330"/>
      <c r="K13" s="330">
        <v>8277</v>
      </c>
      <c r="L13" s="330"/>
      <c r="M13" s="331">
        <f t="shared" si="0"/>
        <v>6745</v>
      </c>
      <c r="N13" s="330"/>
      <c r="O13" s="330">
        <f t="shared" si="1"/>
        <v>14547</v>
      </c>
      <c r="P13" s="330"/>
      <c r="Q13" s="330">
        <f t="shared" si="2"/>
        <v>21292</v>
      </c>
      <c r="R13" s="330"/>
      <c r="S13" s="318"/>
      <c r="T13" s="333"/>
      <c r="U13" s="333"/>
      <c r="V13" s="318"/>
      <c r="W13" s="333"/>
      <c r="X13" s="318"/>
      <c r="Y13" s="334"/>
      <c r="Z13" s="334"/>
    </row>
    <row r="14" spans="1:26" s="319" customFormat="1" ht="27" customHeight="1" thickBot="1">
      <c r="A14" s="340">
        <v>27</v>
      </c>
      <c r="B14" s="341">
        <v>6353</v>
      </c>
      <c r="C14" s="342">
        <v>5892</v>
      </c>
      <c r="D14" s="342"/>
      <c r="E14" s="342">
        <v>34</v>
      </c>
      <c r="F14" s="342"/>
      <c r="G14" s="342">
        <v>68</v>
      </c>
      <c r="H14" s="342"/>
      <c r="I14" s="342">
        <v>74</v>
      </c>
      <c r="J14" s="342"/>
      <c r="K14" s="342">
        <v>8116</v>
      </c>
      <c r="L14" s="342"/>
      <c r="M14" s="343">
        <f t="shared" si="0"/>
        <v>6461</v>
      </c>
      <c r="N14" s="342"/>
      <c r="O14" s="342">
        <f t="shared" si="1"/>
        <v>14076</v>
      </c>
      <c r="P14" s="342"/>
      <c r="Q14" s="342">
        <f t="shared" si="2"/>
        <v>20537</v>
      </c>
      <c r="R14" s="342"/>
      <c r="S14" s="318"/>
      <c r="T14" s="333"/>
      <c r="U14" s="333"/>
      <c r="V14" s="318"/>
      <c r="W14" s="333"/>
      <c r="X14" s="318"/>
      <c r="Y14" s="334"/>
      <c r="Z14" s="334"/>
    </row>
    <row r="15" spans="1:26" ht="18.75" customHeight="1">
      <c r="A15" s="344" t="s">
        <v>160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45"/>
      <c r="O15" s="345"/>
      <c r="P15" s="307"/>
      <c r="Q15" s="307"/>
      <c r="R15" s="307"/>
      <c r="S15" s="307"/>
      <c r="T15" s="307"/>
      <c r="U15" s="307"/>
      <c r="V15" s="307"/>
      <c r="W15" s="307"/>
      <c r="X15" s="307"/>
    </row>
    <row r="16" spans="1:26" ht="21" customHeight="1">
      <c r="A16" s="344"/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45"/>
      <c r="O16" s="345"/>
      <c r="P16" s="307"/>
      <c r="Q16" s="307"/>
      <c r="R16" s="307"/>
      <c r="S16" s="307"/>
      <c r="T16" s="307"/>
      <c r="U16" s="307"/>
      <c r="V16" s="307"/>
      <c r="W16" s="307"/>
      <c r="X16" s="307"/>
    </row>
    <row r="17" spans="1:26" ht="21.95" customHeight="1">
      <c r="A17" s="346" t="s">
        <v>161</v>
      </c>
      <c r="L17" s="307"/>
      <c r="N17" s="347"/>
      <c r="O17" s="347"/>
      <c r="P17" s="347"/>
      <c r="Q17" s="347"/>
      <c r="R17" s="348" t="s">
        <v>162</v>
      </c>
      <c r="S17" s="348"/>
      <c r="T17" s="348"/>
      <c r="U17" s="307"/>
      <c r="V17" s="307"/>
      <c r="W17" s="307"/>
      <c r="X17" s="307"/>
    </row>
    <row r="18" spans="1:26" s="309" customFormat="1" ht="9" customHeight="1" thickBot="1">
      <c r="L18" s="349"/>
      <c r="M18" s="347"/>
      <c r="N18" s="347"/>
      <c r="O18" s="347"/>
      <c r="P18" s="347"/>
      <c r="Q18" s="347"/>
      <c r="R18" s="350"/>
      <c r="S18" s="350"/>
      <c r="T18" s="350"/>
      <c r="U18" s="349"/>
      <c r="V18" s="349"/>
      <c r="W18" s="349"/>
      <c r="X18" s="349"/>
    </row>
    <row r="19" spans="1:26" s="356" customFormat="1" ht="40.5" customHeight="1">
      <c r="A19" s="351" t="s">
        <v>152</v>
      </c>
      <c r="B19" s="352" t="s">
        <v>163</v>
      </c>
      <c r="C19" s="353"/>
      <c r="D19" s="353"/>
      <c r="E19" s="353"/>
      <c r="F19" s="352" t="s">
        <v>164</v>
      </c>
      <c r="G19" s="353"/>
      <c r="H19" s="353"/>
      <c r="I19" s="353"/>
      <c r="J19" s="352" t="s">
        <v>165</v>
      </c>
      <c r="K19" s="353"/>
      <c r="L19" s="353"/>
      <c r="M19" s="353"/>
      <c r="N19" s="354" t="s">
        <v>166</v>
      </c>
      <c r="O19" s="351"/>
      <c r="P19" s="351"/>
      <c r="Q19" s="351"/>
      <c r="R19" s="355" t="s">
        <v>167</v>
      </c>
      <c r="S19" s="353"/>
      <c r="T19" s="354"/>
    </row>
    <row r="20" spans="1:26" s="356" customFormat="1" ht="30" customHeight="1">
      <c r="A20" s="357"/>
      <c r="B20" s="358" t="s">
        <v>168</v>
      </c>
      <c r="C20" s="359" t="s">
        <v>169</v>
      </c>
      <c r="D20" s="359"/>
      <c r="E20" s="359"/>
      <c r="F20" s="359" t="s">
        <v>170</v>
      </c>
      <c r="G20" s="359"/>
      <c r="H20" s="360" t="s">
        <v>171</v>
      </c>
      <c r="I20" s="360"/>
      <c r="J20" s="361" t="s">
        <v>172</v>
      </c>
      <c r="K20" s="361"/>
      <c r="L20" s="359" t="s">
        <v>171</v>
      </c>
      <c r="M20" s="359"/>
      <c r="N20" s="359" t="s">
        <v>170</v>
      </c>
      <c r="O20" s="359"/>
      <c r="P20" s="359" t="s">
        <v>171</v>
      </c>
      <c r="Q20" s="362"/>
      <c r="R20" s="363" t="s">
        <v>168</v>
      </c>
      <c r="S20" s="362"/>
      <c r="T20" s="364" t="s">
        <v>171</v>
      </c>
    </row>
    <row r="21" spans="1:26" s="356" customFormat="1" ht="27" customHeight="1">
      <c r="A21" s="365" t="s">
        <v>65</v>
      </c>
      <c r="B21" s="366">
        <v>17747</v>
      </c>
      <c r="C21" s="367">
        <v>9229972</v>
      </c>
      <c r="D21" s="367"/>
      <c r="E21" s="367"/>
      <c r="F21" s="367">
        <v>1224</v>
      </c>
      <c r="G21" s="367"/>
      <c r="H21" s="367">
        <v>1101817</v>
      </c>
      <c r="I21" s="367"/>
      <c r="J21" s="367">
        <v>274</v>
      </c>
      <c r="K21" s="367"/>
      <c r="L21" s="367">
        <v>204833</v>
      </c>
      <c r="M21" s="367"/>
      <c r="N21" s="367">
        <v>256</v>
      </c>
      <c r="O21" s="367"/>
      <c r="P21" s="367">
        <v>103376</v>
      </c>
      <c r="Q21" s="367"/>
      <c r="R21" s="368">
        <f>SUM(B21,F21,J21,N21)</f>
        <v>19501</v>
      </c>
      <c r="S21" s="367"/>
      <c r="T21" s="369">
        <f>SUM(C21,H21,L21,P21)</f>
        <v>10639998</v>
      </c>
    </row>
    <row r="22" spans="1:26" s="356" customFormat="1" ht="27" customHeight="1">
      <c r="A22" s="365">
        <v>15</v>
      </c>
      <c r="B22" s="366">
        <v>20858</v>
      </c>
      <c r="C22" s="367">
        <v>12230591</v>
      </c>
      <c r="D22" s="367"/>
      <c r="E22" s="367"/>
      <c r="F22" s="367">
        <v>1351</v>
      </c>
      <c r="G22" s="367"/>
      <c r="H22" s="367">
        <v>1198010</v>
      </c>
      <c r="I22" s="367"/>
      <c r="J22" s="367">
        <v>306</v>
      </c>
      <c r="K22" s="367"/>
      <c r="L22" s="367">
        <v>233189</v>
      </c>
      <c r="M22" s="367"/>
      <c r="N22" s="367">
        <v>43</v>
      </c>
      <c r="O22" s="367"/>
      <c r="P22" s="367">
        <v>17199</v>
      </c>
      <c r="Q22" s="367"/>
      <c r="R22" s="368">
        <f t="shared" ref="R22:R28" si="3">SUM(B22,F22,J22,N22)</f>
        <v>22558</v>
      </c>
      <c r="S22" s="367"/>
      <c r="T22" s="370">
        <f t="shared" ref="T22:T28" si="4">SUM(C22,H22,L22,P22)</f>
        <v>13678989</v>
      </c>
    </row>
    <row r="23" spans="1:26" s="356" customFormat="1" ht="27" customHeight="1">
      <c r="A23" s="365">
        <v>20</v>
      </c>
      <c r="B23" s="366">
        <v>23641</v>
      </c>
      <c r="C23" s="367">
        <v>14998138</v>
      </c>
      <c r="D23" s="367"/>
      <c r="E23" s="367"/>
      <c r="F23" s="367">
        <v>1472</v>
      </c>
      <c r="G23" s="367"/>
      <c r="H23" s="367">
        <v>1283385</v>
      </c>
      <c r="I23" s="367"/>
      <c r="J23" s="367">
        <v>270</v>
      </c>
      <c r="K23" s="367"/>
      <c r="L23" s="367">
        <v>199218</v>
      </c>
      <c r="M23" s="367"/>
      <c r="N23" s="367">
        <v>6</v>
      </c>
      <c r="O23" s="367"/>
      <c r="P23" s="367">
        <v>2435</v>
      </c>
      <c r="Q23" s="367"/>
      <c r="R23" s="368">
        <f t="shared" si="3"/>
        <v>25389</v>
      </c>
      <c r="S23" s="367"/>
      <c r="T23" s="370">
        <f t="shared" si="4"/>
        <v>16483176</v>
      </c>
    </row>
    <row r="24" spans="1:26" s="356" customFormat="1" ht="27" customHeight="1">
      <c r="A24" s="365">
        <v>23</v>
      </c>
      <c r="B24" s="366">
        <v>25135</v>
      </c>
      <c r="C24" s="367">
        <v>16478679</v>
      </c>
      <c r="D24" s="367"/>
      <c r="E24" s="367"/>
      <c r="F24" s="367">
        <v>1576</v>
      </c>
      <c r="G24" s="367"/>
      <c r="H24" s="367">
        <v>1372301</v>
      </c>
      <c r="I24" s="367"/>
      <c r="J24" s="367">
        <v>253</v>
      </c>
      <c r="K24" s="367"/>
      <c r="L24" s="367">
        <v>187303</v>
      </c>
      <c r="M24" s="367"/>
      <c r="N24" s="371" t="s">
        <v>173</v>
      </c>
      <c r="O24" s="371"/>
      <c r="P24" s="372" t="s">
        <v>173</v>
      </c>
      <c r="Q24" s="372"/>
      <c r="R24" s="368">
        <f>SUM(B24,F24,J24,N24)</f>
        <v>26964</v>
      </c>
      <c r="S24" s="367"/>
      <c r="T24" s="370">
        <f>SUM(C24,H24,L24,P24)</f>
        <v>18038283</v>
      </c>
    </row>
    <row r="25" spans="1:26" s="356" customFormat="1" ht="27" customHeight="1">
      <c r="A25" s="365">
        <v>24</v>
      </c>
      <c r="B25" s="366">
        <v>26174</v>
      </c>
      <c r="C25" s="367">
        <v>17361242</v>
      </c>
      <c r="D25" s="367"/>
      <c r="E25" s="367"/>
      <c r="F25" s="367">
        <v>1607</v>
      </c>
      <c r="G25" s="367"/>
      <c r="H25" s="367">
        <v>1394652</v>
      </c>
      <c r="I25" s="367"/>
      <c r="J25" s="367">
        <v>234</v>
      </c>
      <c r="K25" s="367"/>
      <c r="L25" s="367">
        <v>172330</v>
      </c>
      <c r="M25" s="367"/>
      <c r="N25" s="371" t="s">
        <v>173</v>
      </c>
      <c r="O25" s="371"/>
      <c r="P25" s="372" t="s">
        <v>173</v>
      </c>
      <c r="Q25" s="372"/>
      <c r="R25" s="368">
        <f t="shared" si="3"/>
        <v>28015</v>
      </c>
      <c r="S25" s="367"/>
      <c r="T25" s="370">
        <f t="shared" si="4"/>
        <v>18928224</v>
      </c>
    </row>
    <row r="26" spans="1:26" s="356" customFormat="1" ht="27" customHeight="1">
      <c r="A26" s="365">
        <v>25</v>
      </c>
      <c r="B26" s="366">
        <v>27268</v>
      </c>
      <c r="C26" s="367">
        <v>18282430</v>
      </c>
      <c r="D26" s="367"/>
      <c r="E26" s="367"/>
      <c r="F26" s="367">
        <v>1632</v>
      </c>
      <c r="G26" s="367"/>
      <c r="H26" s="367">
        <v>1412537</v>
      </c>
      <c r="I26" s="367"/>
      <c r="J26" s="367">
        <v>229</v>
      </c>
      <c r="K26" s="367"/>
      <c r="L26" s="367">
        <v>167312</v>
      </c>
      <c r="M26" s="367"/>
      <c r="N26" s="371" t="s">
        <v>173</v>
      </c>
      <c r="O26" s="371"/>
      <c r="P26" s="372" t="s">
        <v>173</v>
      </c>
      <c r="Q26" s="372"/>
      <c r="R26" s="368">
        <f t="shared" si="3"/>
        <v>29129</v>
      </c>
      <c r="S26" s="367"/>
      <c r="T26" s="370">
        <f t="shared" si="4"/>
        <v>19862279</v>
      </c>
    </row>
    <row r="27" spans="1:26" s="356" customFormat="1" ht="27" customHeight="1">
      <c r="A27" s="365">
        <v>26</v>
      </c>
      <c r="B27" s="366">
        <v>28273</v>
      </c>
      <c r="C27" s="367">
        <v>18866573</v>
      </c>
      <c r="D27" s="367"/>
      <c r="E27" s="367"/>
      <c r="F27" s="367">
        <v>1658</v>
      </c>
      <c r="G27" s="367"/>
      <c r="H27" s="367">
        <v>1411566</v>
      </c>
      <c r="I27" s="367"/>
      <c r="J27" s="367">
        <v>232</v>
      </c>
      <c r="K27" s="367"/>
      <c r="L27" s="367">
        <v>168110</v>
      </c>
      <c r="M27" s="367"/>
      <c r="N27" s="371" t="s">
        <v>173</v>
      </c>
      <c r="O27" s="371"/>
      <c r="P27" s="372" t="s">
        <v>174</v>
      </c>
      <c r="Q27" s="372"/>
      <c r="R27" s="368">
        <f t="shared" si="3"/>
        <v>30163</v>
      </c>
      <c r="S27" s="367"/>
      <c r="T27" s="370">
        <f t="shared" si="4"/>
        <v>20446249</v>
      </c>
    </row>
    <row r="28" spans="1:26" s="356" customFormat="1" ht="27" customHeight="1" thickBot="1">
      <c r="A28" s="373">
        <v>27</v>
      </c>
      <c r="B28" s="374">
        <v>29188</v>
      </c>
      <c r="C28" s="375">
        <v>19850518</v>
      </c>
      <c r="D28" s="375"/>
      <c r="E28" s="375"/>
      <c r="F28" s="375">
        <v>1686</v>
      </c>
      <c r="G28" s="375"/>
      <c r="H28" s="375">
        <v>1449275</v>
      </c>
      <c r="I28" s="375"/>
      <c r="J28" s="375">
        <v>224</v>
      </c>
      <c r="K28" s="375"/>
      <c r="L28" s="375">
        <v>164085</v>
      </c>
      <c r="M28" s="375"/>
      <c r="N28" s="376" t="s">
        <v>173</v>
      </c>
      <c r="O28" s="376"/>
      <c r="P28" s="377" t="s">
        <v>174</v>
      </c>
      <c r="Q28" s="377"/>
      <c r="R28" s="378">
        <f t="shared" si="3"/>
        <v>31098</v>
      </c>
      <c r="S28" s="375"/>
      <c r="T28" s="379">
        <f t="shared" si="4"/>
        <v>21463878</v>
      </c>
    </row>
    <row r="29" spans="1:26" s="309" customFormat="1" ht="10.5" customHeight="1">
      <c r="B29" s="349"/>
      <c r="C29" s="349"/>
      <c r="D29" s="349"/>
      <c r="E29" s="349"/>
      <c r="F29" s="349"/>
      <c r="G29" s="349"/>
      <c r="H29" s="349"/>
      <c r="I29" s="349"/>
      <c r="N29" s="380"/>
      <c r="O29" s="380"/>
      <c r="R29" s="349"/>
      <c r="S29" s="349"/>
      <c r="T29" s="349"/>
      <c r="Z29" s="381"/>
    </row>
    <row r="30" spans="1:26" s="309" customFormat="1" ht="24.75" customHeight="1">
      <c r="A30" s="356" t="s">
        <v>175</v>
      </c>
      <c r="E30" s="380"/>
      <c r="F30" s="380"/>
      <c r="I30" s="349"/>
      <c r="J30" s="349"/>
      <c r="K30" s="349"/>
    </row>
    <row r="31" spans="1:26" s="309" customFormat="1" ht="24.75" customHeight="1">
      <c r="A31" s="356" t="s">
        <v>176</v>
      </c>
      <c r="E31" s="380"/>
      <c r="F31" s="380"/>
      <c r="I31" s="349"/>
      <c r="J31" s="349"/>
      <c r="K31" s="349"/>
    </row>
    <row r="32" spans="1:26" s="309" customFormat="1" ht="24.75" customHeight="1">
      <c r="A32" s="356" t="s">
        <v>177</v>
      </c>
      <c r="E32" s="380"/>
      <c r="F32" s="380"/>
      <c r="I32" s="349"/>
      <c r="J32" s="349"/>
      <c r="K32" s="349"/>
    </row>
    <row r="33" spans="1:6" s="349" customFormat="1" ht="24.75" customHeight="1">
      <c r="A33" s="382" t="s">
        <v>178</v>
      </c>
      <c r="E33" s="383"/>
      <c r="F33" s="383"/>
    </row>
    <row r="34" spans="1:6" s="309" customFormat="1" ht="24.75" customHeight="1">
      <c r="E34" s="380"/>
      <c r="F34" s="380"/>
    </row>
    <row r="35" spans="1:6" s="309" customFormat="1" ht="24.75" customHeight="1">
      <c r="E35" s="380"/>
      <c r="F35" s="380"/>
    </row>
    <row r="36" spans="1:6" s="309" customFormat="1" ht="24.75" customHeight="1">
      <c r="E36" s="380"/>
      <c r="F36" s="380"/>
    </row>
    <row r="37" spans="1:6" ht="18.95" customHeight="1">
      <c r="D37" s="305"/>
      <c r="E37" s="305"/>
    </row>
  </sheetData>
  <mergeCells count="153">
    <mergeCell ref="P28:Q28"/>
    <mergeCell ref="R28:S28"/>
    <mergeCell ref="C28:E28"/>
    <mergeCell ref="F28:G28"/>
    <mergeCell ref="H28:I28"/>
    <mergeCell ref="J28:K28"/>
    <mergeCell ref="L28:M28"/>
    <mergeCell ref="N28:O28"/>
    <mergeCell ref="P26:Q26"/>
    <mergeCell ref="R26:S26"/>
    <mergeCell ref="C27:E27"/>
    <mergeCell ref="F27:G27"/>
    <mergeCell ref="H27:I27"/>
    <mergeCell ref="J27:K27"/>
    <mergeCell ref="L27:M27"/>
    <mergeCell ref="N27:O27"/>
    <mergeCell ref="P27:Q27"/>
    <mergeCell ref="R27:S27"/>
    <mergeCell ref="C26:E26"/>
    <mergeCell ref="F26:G26"/>
    <mergeCell ref="H26:I26"/>
    <mergeCell ref="J26:K26"/>
    <mergeCell ref="L26:M26"/>
    <mergeCell ref="N26:O26"/>
    <mergeCell ref="P24:Q24"/>
    <mergeCell ref="R24:S24"/>
    <mergeCell ref="C25:E25"/>
    <mergeCell ref="F25:G25"/>
    <mergeCell ref="H25:I25"/>
    <mergeCell ref="J25:K25"/>
    <mergeCell ref="L25:M25"/>
    <mergeCell ref="N25:O25"/>
    <mergeCell ref="P25:Q25"/>
    <mergeCell ref="R25:S25"/>
    <mergeCell ref="C24:E24"/>
    <mergeCell ref="F24:G24"/>
    <mergeCell ref="H24:I24"/>
    <mergeCell ref="J24:K24"/>
    <mergeCell ref="L24:M24"/>
    <mergeCell ref="N24:O24"/>
    <mergeCell ref="R22:S22"/>
    <mergeCell ref="C23:E23"/>
    <mergeCell ref="F23:G23"/>
    <mergeCell ref="H23:I23"/>
    <mergeCell ref="J23:K23"/>
    <mergeCell ref="L23:M23"/>
    <mergeCell ref="N23:O23"/>
    <mergeCell ref="P23:Q23"/>
    <mergeCell ref="R23:S23"/>
    <mergeCell ref="N21:O21"/>
    <mergeCell ref="P21:Q21"/>
    <mergeCell ref="R21:S21"/>
    <mergeCell ref="C22:E22"/>
    <mergeCell ref="F22:G22"/>
    <mergeCell ref="H22:I22"/>
    <mergeCell ref="J22:K22"/>
    <mergeCell ref="L22:M22"/>
    <mergeCell ref="N22:O22"/>
    <mergeCell ref="P22:Q22"/>
    <mergeCell ref="J20:K20"/>
    <mergeCell ref="L20:M20"/>
    <mergeCell ref="N20:O20"/>
    <mergeCell ref="P20:Q20"/>
    <mergeCell ref="R20:S20"/>
    <mergeCell ref="C21:E21"/>
    <mergeCell ref="F21:G21"/>
    <mergeCell ref="H21:I21"/>
    <mergeCell ref="J21:K21"/>
    <mergeCell ref="L21:M21"/>
    <mergeCell ref="R17:T18"/>
    <mergeCell ref="A19:A20"/>
    <mergeCell ref="B19:E19"/>
    <mergeCell ref="F19:I19"/>
    <mergeCell ref="J19:M19"/>
    <mergeCell ref="N19:Q19"/>
    <mergeCell ref="R19:T19"/>
    <mergeCell ref="C20:E20"/>
    <mergeCell ref="F20:G20"/>
    <mergeCell ref="H20:I20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M6:N6"/>
    <mergeCell ref="O6:P6"/>
    <mergeCell ref="Q6:R6"/>
    <mergeCell ref="C7:D7"/>
    <mergeCell ref="E7:F7"/>
    <mergeCell ref="G7:H7"/>
    <mergeCell ref="I7:J7"/>
    <mergeCell ref="K7:L7"/>
    <mergeCell ref="M7:N7"/>
    <mergeCell ref="O7:P7"/>
    <mergeCell ref="A5:A6"/>
    <mergeCell ref="B5:D5"/>
    <mergeCell ref="E5:H5"/>
    <mergeCell ref="I5:L5"/>
    <mergeCell ref="M5:R5"/>
    <mergeCell ref="C6:D6"/>
    <mergeCell ref="E6:F6"/>
    <mergeCell ref="G6:H6"/>
    <mergeCell ref="I6:J6"/>
    <mergeCell ref="K6:L6"/>
  </mergeCells>
  <phoneticPr fontId="3"/>
  <printOptions gridLinesSet="0"/>
  <pageMargins left="0.78740157480314965" right="0.78740157480314965" top="0.78740157480314965" bottom="0.78740157480314965" header="0" footer="0"/>
  <pageSetup paperSize="9" scale="82" firstPageNumber="14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J1J2</vt:lpstr>
      <vt:lpstr>J3</vt:lpstr>
      <vt:lpstr>J4J5J6</vt:lpstr>
      <vt:lpstr>J7</vt:lpstr>
      <vt:lpstr>J8</vt:lpstr>
      <vt:lpstr>J9J10</vt:lpstr>
      <vt:lpstr>J11</vt:lpstr>
      <vt:lpstr>'J11'!Print_Area</vt:lpstr>
      <vt:lpstr>J1J2!Print_Area</vt:lpstr>
      <vt:lpstr>'J3'!Print_Area</vt:lpstr>
      <vt:lpstr>J4J5J6!Print_Area</vt:lpstr>
      <vt:lpstr>'J7'!Print_Area</vt:lpstr>
      <vt:lpstr>'J8'!Print_Area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2017-09-29T05:35:02Z</dcterms:modified>
</cp:coreProperties>
</file>