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E1" sheetId="2" r:id="rId1"/>
    <sheet name="E2" sheetId="3" r:id="rId2"/>
    <sheet name="E3" sheetId="4" r:id="rId3"/>
    <sheet name="E4" sheetId="5" r:id="rId4"/>
    <sheet name="E5" sheetId="6" r:id="rId5"/>
    <sheet name="E6" sheetId="7" r:id="rId6"/>
    <sheet name="E7" sheetId="8" r:id="rId7"/>
  </sheets>
  <definedNames>
    <definedName name="_xlnm.Print_Area" localSheetId="1">'E2'!$A$1:$Q$40</definedName>
    <definedName name="_xlnm.Print_Area" localSheetId="2">'E3'!$A$1:$Q$39</definedName>
    <definedName name="_xlnm.Print_Area" localSheetId="3">'E4'!$A$1:$O$40</definedName>
    <definedName name="_xlnm.Print_Area" localSheetId="5">'E6'!$A$1:$N$31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8" l="1"/>
  <c r="F48" i="8"/>
  <c r="F47" i="8"/>
  <c r="F46" i="8"/>
  <c r="F45" i="8"/>
  <c r="F44" i="8"/>
  <c r="F39" i="8"/>
  <c r="F38" i="8"/>
  <c r="F27" i="8"/>
  <c r="F16" i="8"/>
  <c r="F15" i="8"/>
  <c r="F37" i="8"/>
  <c r="D38" i="4" l="1"/>
  <c r="H26" i="2"/>
  <c r="H27" i="2"/>
  <c r="H28" i="2"/>
  <c r="F28" i="2"/>
  <c r="F25" i="2"/>
  <c r="F26" i="2"/>
  <c r="F27" i="2"/>
  <c r="D38" i="3"/>
  <c r="N20" i="6" l="1"/>
  <c r="N39" i="5"/>
  <c r="H39" i="5"/>
  <c r="F39" i="5"/>
  <c r="P38" i="4"/>
  <c r="N38" i="4"/>
  <c r="L38" i="4"/>
  <c r="J38" i="4"/>
  <c r="H38" i="4"/>
  <c r="P38" i="3"/>
  <c r="H38" i="3"/>
  <c r="O18" i="6" l="1"/>
  <c r="N18" i="6"/>
  <c r="M18" i="6"/>
  <c r="F18" i="6"/>
  <c r="E18" i="6"/>
  <c r="E15" i="8" l="1"/>
  <c r="C15" i="8"/>
  <c r="D15" i="8" s="1"/>
  <c r="E26" i="8"/>
  <c r="F26" i="8" s="1"/>
  <c r="C26" i="8"/>
  <c r="D26" i="8" s="1"/>
  <c r="E37" i="8"/>
  <c r="C37" i="8"/>
  <c r="D37" i="8" s="1"/>
  <c r="E48" i="8"/>
  <c r="C48" i="8"/>
  <c r="D48" i="8" s="1"/>
  <c r="M38" i="5"/>
  <c r="K38" i="5"/>
  <c r="I38" i="5"/>
  <c r="F38" i="5"/>
  <c r="N38" i="5" s="1"/>
  <c r="O38" i="5" s="1"/>
  <c r="E38" i="5"/>
  <c r="Q37" i="4"/>
  <c r="O37" i="4"/>
  <c r="M37" i="4"/>
  <c r="K37" i="4"/>
  <c r="I37" i="4"/>
  <c r="G37" i="4"/>
  <c r="E37" i="4"/>
  <c r="Q37" i="3"/>
  <c r="O37" i="3"/>
  <c r="M37" i="3"/>
  <c r="K37" i="3"/>
  <c r="I37" i="3"/>
  <c r="G37" i="3"/>
  <c r="E37" i="3"/>
  <c r="D27" i="2"/>
  <c r="G38" i="5" l="1"/>
  <c r="C17" i="8"/>
  <c r="C39" i="8"/>
  <c r="C28" i="8"/>
  <c r="D28" i="8" s="1"/>
  <c r="D39" i="8"/>
  <c r="D17" i="8"/>
  <c r="C5" i="8"/>
  <c r="D5" i="8"/>
  <c r="E17" i="8"/>
  <c r="F17" i="8" s="1"/>
  <c r="E39" i="8"/>
  <c r="E28" i="8"/>
  <c r="F28" i="8"/>
  <c r="E5" i="8"/>
  <c r="F5" i="8" s="1"/>
  <c r="C22" i="8"/>
  <c r="D22" i="8" s="1"/>
  <c r="C33" i="8"/>
  <c r="C44" i="8"/>
  <c r="D44" i="8"/>
  <c r="D33" i="8"/>
  <c r="C11" i="8"/>
  <c r="D11" i="8"/>
  <c r="E22" i="8"/>
  <c r="F22" i="8" s="1"/>
  <c r="E44" i="8"/>
  <c r="E33" i="8"/>
  <c r="F33" i="8"/>
  <c r="E11" i="8"/>
  <c r="F11" i="8" s="1"/>
  <c r="C45" i="8"/>
  <c r="D45" i="8" s="1"/>
  <c r="C34" i="8"/>
  <c r="D34" i="8" s="1"/>
  <c r="C23" i="8"/>
  <c r="D23" i="8"/>
  <c r="C12" i="8"/>
  <c r="D12" i="8" s="1"/>
  <c r="E45" i="8"/>
  <c r="E34" i="8"/>
  <c r="F34" i="8" s="1"/>
  <c r="E23" i="8"/>
  <c r="F23" i="8"/>
  <c r="E12" i="8"/>
  <c r="F12" i="8" s="1"/>
  <c r="C46" i="8"/>
  <c r="C35" i="8"/>
  <c r="D35" i="8" s="1"/>
  <c r="C24" i="8"/>
  <c r="D24" i="8" s="1"/>
  <c r="D46" i="8"/>
  <c r="C13" i="8"/>
  <c r="D13" i="8" s="1"/>
  <c r="E46" i="8"/>
  <c r="E35" i="8"/>
  <c r="E24" i="8"/>
  <c r="F35" i="8"/>
  <c r="F24" i="8"/>
  <c r="E13" i="8"/>
  <c r="F13" i="8"/>
  <c r="C47" i="8"/>
  <c r="C36" i="8"/>
  <c r="C25" i="8"/>
  <c r="D47" i="8"/>
  <c r="D36" i="8"/>
  <c r="D25" i="8"/>
  <c r="C14" i="8"/>
  <c r="D14" i="8" s="1"/>
  <c r="E47" i="8"/>
  <c r="E36" i="8"/>
  <c r="E25" i="8"/>
  <c r="F36" i="8"/>
  <c r="F25" i="8"/>
  <c r="E14" i="8"/>
  <c r="F14" i="8" s="1"/>
  <c r="D38" i="8"/>
  <c r="D49" i="8"/>
  <c r="D27" i="8"/>
  <c r="D16" i="8"/>
  <c r="O7" i="6"/>
  <c r="N7" i="6"/>
  <c r="O20" i="6"/>
  <c r="N21" i="6"/>
  <c r="O21" i="6"/>
  <c r="N22" i="6"/>
  <c r="O22" i="6"/>
  <c r="N23" i="6"/>
  <c r="O23" i="6"/>
  <c r="N24" i="6"/>
  <c r="O24" i="6"/>
  <c r="N25" i="6"/>
  <c r="O25" i="6"/>
  <c r="N26" i="6"/>
  <c r="O26" i="6"/>
  <c r="N27" i="6"/>
  <c r="O27" i="6"/>
  <c r="N29" i="6"/>
  <c r="O29" i="6"/>
  <c r="N30" i="6"/>
  <c r="O30" i="6"/>
  <c r="N32" i="6"/>
  <c r="O32" i="6"/>
  <c r="N33" i="6"/>
  <c r="O33" i="6"/>
  <c r="N34" i="6"/>
  <c r="O34" i="6"/>
  <c r="N35" i="6"/>
  <c r="O35" i="6"/>
  <c r="N36" i="6"/>
  <c r="O36" i="6"/>
  <c r="N37" i="6"/>
  <c r="O37" i="6"/>
  <c r="N39" i="6"/>
  <c r="O39" i="6"/>
  <c r="N40" i="6"/>
  <c r="O40" i="6"/>
  <c r="N41" i="6"/>
  <c r="O41" i="6"/>
  <c r="N42" i="6"/>
  <c r="O42" i="6"/>
  <c r="N43" i="6"/>
  <c r="O43" i="6"/>
  <c r="N19" i="6" l="1"/>
  <c r="O19" i="6"/>
  <c r="O17" i="6"/>
  <c r="N17" i="6"/>
  <c r="N29" i="5"/>
  <c r="O29" i="5" s="1"/>
  <c r="O35" i="5"/>
  <c r="O36" i="5"/>
  <c r="N36" i="5"/>
  <c r="N35" i="5"/>
  <c r="O39" i="5"/>
  <c r="M36" i="5"/>
  <c r="M37" i="5"/>
  <c r="M39" i="5"/>
  <c r="K36" i="5"/>
  <c r="K37" i="5"/>
  <c r="K39" i="5"/>
  <c r="I36" i="5"/>
  <c r="I37" i="5"/>
  <c r="I39" i="5"/>
  <c r="G36" i="5"/>
  <c r="G39" i="5"/>
  <c r="E36" i="5"/>
  <c r="E37" i="5"/>
  <c r="E39" i="5"/>
  <c r="D28" i="2"/>
  <c r="M17" i="6" l="1"/>
  <c r="F17" i="6"/>
  <c r="E17" i="6"/>
  <c r="Q36" i="4"/>
  <c r="O36" i="4"/>
  <c r="M36" i="4"/>
  <c r="K36" i="4"/>
  <c r="I36" i="4"/>
  <c r="G36" i="4"/>
  <c r="E36" i="4"/>
  <c r="Q36" i="3"/>
  <c r="O36" i="3"/>
  <c r="M36" i="3"/>
  <c r="K36" i="3"/>
  <c r="I36" i="3"/>
  <c r="G36" i="3"/>
  <c r="E36" i="3"/>
  <c r="R36" i="4" l="1"/>
  <c r="N29" i="7"/>
  <c r="M29" i="7"/>
  <c r="J29" i="7"/>
  <c r="I29" i="7"/>
  <c r="F29" i="7"/>
  <c r="E29" i="7"/>
  <c r="N28" i="7"/>
  <c r="M28" i="7"/>
  <c r="J28" i="7"/>
  <c r="I28" i="7"/>
  <c r="F28" i="7"/>
  <c r="E28" i="7"/>
  <c r="N27" i="7"/>
  <c r="M27" i="7"/>
  <c r="J27" i="7"/>
  <c r="I27" i="7"/>
  <c r="F27" i="7"/>
  <c r="E27" i="7"/>
  <c r="N26" i="7"/>
  <c r="M26" i="7"/>
  <c r="J26" i="7"/>
  <c r="I26" i="7"/>
  <c r="F26" i="7"/>
  <c r="E26" i="7"/>
  <c r="N25" i="7"/>
  <c r="M25" i="7"/>
  <c r="J25" i="7"/>
  <c r="I25" i="7"/>
  <c r="F25" i="7"/>
  <c r="E25" i="7"/>
  <c r="N24" i="7"/>
  <c r="M24" i="7"/>
  <c r="J24" i="7"/>
  <c r="I24" i="7"/>
  <c r="F24" i="7"/>
  <c r="E24" i="7"/>
  <c r="N23" i="7"/>
  <c r="M23" i="7"/>
  <c r="J23" i="7"/>
  <c r="I23" i="7"/>
  <c r="F23" i="7"/>
  <c r="E23" i="7"/>
  <c r="N22" i="7"/>
  <c r="M22" i="7"/>
  <c r="J22" i="7"/>
  <c r="I22" i="7"/>
  <c r="F22" i="7"/>
  <c r="E22" i="7"/>
  <c r="N21" i="7"/>
  <c r="M21" i="7"/>
  <c r="J21" i="7"/>
  <c r="I21" i="7"/>
  <c r="F21" i="7"/>
  <c r="E21" i="7"/>
  <c r="N20" i="7"/>
  <c r="M20" i="7"/>
  <c r="J20" i="7"/>
  <c r="I20" i="7"/>
  <c r="F20" i="7"/>
  <c r="E20" i="7"/>
  <c r="N19" i="7"/>
  <c r="M19" i="7"/>
  <c r="J19" i="7"/>
  <c r="I19" i="7"/>
  <c r="F19" i="7"/>
  <c r="E19" i="7"/>
  <c r="N18" i="7"/>
  <c r="M18" i="7"/>
  <c r="J18" i="7"/>
  <c r="I18" i="7"/>
  <c r="F18" i="7"/>
  <c r="E18" i="7"/>
  <c r="N17" i="7"/>
  <c r="M17" i="7"/>
  <c r="J17" i="7"/>
  <c r="I17" i="7"/>
  <c r="F17" i="7"/>
  <c r="E17" i="7"/>
  <c r="N16" i="7"/>
  <c r="M16" i="7"/>
  <c r="J16" i="7"/>
  <c r="I16" i="7"/>
  <c r="F16" i="7"/>
  <c r="E16" i="7"/>
  <c r="N15" i="7"/>
  <c r="M15" i="7"/>
  <c r="J15" i="7"/>
  <c r="I15" i="7"/>
  <c r="F15" i="7"/>
  <c r="E15" i="7"/>
  <c r="N14" i="7"/>
  <c r="M14" i="7"/>
  <c r="J14" i="7"/>
  <c r="I14" i="7"/>
  <c r="F14" i="7"/>
  <c r="E14" i="7"/>
  <c r="N13" i="7"/>
  <c r="M13" i="7"/>
  <c r="J13" i="7"/>
  <c r="I13" i="7"/>
  <c r="F13" i="7"/>
  <c r="E13" i="7"/>
  <c r="N12" i="7"/>
  <c r="M12" i="7"/>
  <c r="J12" i="7"/>
  <c r="I12" i="7"/>
  <c r="F12" i="7"/>
  <c r="E12" i="7"/>
  <c r="N11" i="7"/>
  <c r="M11" i="7"/>
  <c r="J11" i="7"/>
  <c r="I11" i="7"/>
  <c r="F11" i="7"/>
  <c r="E11" i="7"/>
  <c r="N10" i="7"/>
  <c r="M10" i="7"/>
  <c r="J10" i="7"/>
  <c r="I10" i="7"/>
  <c r="F10" i="7"/>
  <c r="E10" i="7"/>
  <c r="N9" i="7"/>
  <c r="M9" i="7"/>
  <c r="J9" i="7"/>
  <c r="I9" i="7"/>
  <c r="F9" i="7"/>
  <c r="E9" i="7"/>
  <c r="N8" i="7"/>
  <c r="M8" i="7"/>
  <c r="J8" i="7"/>
  <c r="I8" i="7"/>
  <c r="F8" i="7"/>
  <c r="E8" i="7"/>
  <c r="N7" i="7"/>
  <c r="M7" i="7"/>
  <c r="J7" i="7"/>
  <c r="I7" i="7"/>
  <c r="F7" i="7"/>
  <c r="E7" i="7"/>
  <c r="N6" i="7"/>
  <c r="M6" i="7"/>
  <c r="J6" i="7"/>
  <c r="I6" i="7"/>
  <c r="F6" i="7"/>
  <c r="E6" i="7"/>
  <c r="M5" i="7"/>
  <c r="I5" i="7"/>
  <c r="E5" i="7"/>
  <c r="N14" i="6"/>
  <c r="O13" i="6"/>
  <c r="N13" i="6"/>
  <c r="M13" i="6"/>
  <c r="O12" i="6"/>
  <c r="N12" i="6"/>
  <c r="M12" i="6"/>
  <c r="O11" i="6"/>
  <c r="N11" i="6"/>
  <c r="M11" i="6"/>
  <c r="O10" i="6"/>
  <c r="N10" i="6"/>
  <c r="M10" i="6"/>
  <c r="F10" i="6"/>
  <c r="O9" i="6"/>
  <c r="N9" i="6"/>
  <c r="M9" i="6"/>
  <c r="F9" i="6"/>
  <c r="O8" i="6"/>
  <c r="N8" i="6"/>
  <c r="F37" i="5"/>
  <c r="M35" i="5"/>
  <c r="K35" i="5"/>
  <c r="I35" i="5"/>
  <c r="G35" i="5"/>
  <c r="E35" i="5"/>
  <c r="O34" i="5"/>
  <c r="M34" i="5"/>
  <c r="K34" i="5"/>
  <c r="I34" i="5"/>
  <c r="G34" i="5"/>
  <c r="E34" i="5"/>
  <c r="O33" i="5"/>
  <c r="M33" i="5"/>
  <c r="K33" i="5"/>
  <c r="I33" i="5"/>
  <c r="G33" i="5"/>
  <c r="E33" i="5"/>
  <c r="C32" i="5"/>
  <c r="M32" i="5" s="1"/>
  <c r="C31" i="5"/>
  <c r="O31" i="5" s="1"/>
  <c r="O25" i="5"/>
  <c r="M25" i="5"/>
  <c r="K25" i="5"/>
  <c r="I25" i="5"/>
  <c r="G25" i="5"/>
  <c r="E25" i="5"/>
  <c r="O18" i="5"/>
  <c r="M18" i="5"/>
  <c r="K18" i="5"/>
  <c r="I18" i="5"/>
  <c r="G18" i="5"/>
  <c r="E18" i="5"/>
  <c r="O11" i="5"/>
  <c r="M11" i="5"/>
  <c r="K11" i="5"/>
  <c r="I11" i="5"/>
  <c r="G11" i="5"/>
  <c r="E11" i="5"/>
  <c r="Q38" i="4"/>
  <c r="O38" i="4"/>
  <c r="M38" i="4"/>
  <c r="K38" i="4"/>
  <c r="I38" i="4"/>
  <c r="G38" i="4"/>
  <c r="E38" i="4"/>
  <c r="Q35" i="4"/>
  <c r="O35" i="4"/>
  <c r="M35" i="4"/>
  <c r="K35" i="4"/>
  <c r="I35" i="4"/>
  <c r="G35" i="4"/>
  <c r="E35" i="4"/>
  <c r="R35" i="4" s="1"/>
  <c r="Q34" i="4"/>
  <c r="O34" i="4"/>
  <c r="M34" i="4"/>
  <c r="K34" i="4"/>
  <c r="I34" i="4"/>
  <c r="G34" i="4"/>
  <c r="E34" i="4"/>
  <c r="Q33" i="4"/>
  <c r="O33" i="4"/>
  <c r="M33" i="4"/>
  <c r="K33" i="4"/>
  <c r="I33" i="4"/>
  <c r="G33" i="4"/>
  <c r="E33" i="4"/>
  <c r="Q32" i="4"/>
  <c r="O32" i="4"/>
  <c r="M32" i="4"/>
  <c r="K32" i="4"/>
  <c r="I32" i="4"/>
  <c r="G32" i="4"/>
  <c r="E32" i="4"/>
  <c r="C31" i="4"/>
  <c r="O31" i="4" s="1"/>
  <c r="C30" i="4"/>
  <c r="Q30" i="4" s="1"/>
  <c r="R29" i="4"/>
  <c r="R28" i="4"/>
  <c r="D28" i="4"/>
  <c r="R27" i="4"/>
  <c r="Q26" i="4"/>
  <c r="O26" i="4"/>
  <c r="M26" i="4"/>
  <c r="K26" i="4"/>
  <c r="I26" i="4"/>
  <c r="G26" i="4"/>
  <c r="E26" i="4"/>
  <c r="Q24" i="4"/>
  <c r="O24" i="4"/>
  <c r="M24" i="4"/>
  <c r="K24" i="4"/>
  <c r="I24" i="4"/>
  <c r="G24" i="4"/>
  <c r="E24" i="4"/>
  <c r="M23" i="4"/>
  <c r="K23" i="4"/>
  <c r="I23" i="4"/>
  <c r="G23" i="4"/>
  <c r="E23" i="4"/>
  <c r="M22" i="4"/>
  <c r="K22" i="4"/>
  <c r="I22" i="4"/>
  <c r="G22" i="4"/>
  <c r="E22" i="4"/>
  <c r="M21" i="4"/>
  <c r="K21" i="4"/>
  <c r="I21" i="4"/>
  <c r="G21" i="4"/>
  <c r="E21" i="4"/>
  <c r="M20" i="4"/>
  <c r="K20" i="4"/>
  <c r="I20" i="4"/>
  <c r="G20" i="4"/>
  <c r="E20" i="4"/>
  <c r="M19" i="4"/>
  <c r="K19" i="4"/>
  <c r="I19" i="4"/>
  <c r="G19" i="4"/>
  <c r="E19" i="4"/>
  <c r="Q17" i="4"/>
  <c r="O17" i="4"/>
  <c r="M17" i="4"/>
  <c r="K17" i="4"/>
  <c r="I17" i="4"/>
  <c r="G17" i="4"/>
  <c r="E17" i="4"/>
  <c r="O16" i="4"/>
  <c r="M16" i="4"/>
  <c r="K16" i="4"/>
  <c r="I16" i="4"/>
  <c r="G16" i="4"/>
  <c r="E16" i="4"/>
  <c r="O15" i="4"/>
  <c r="M15" i="4"/>
  <c r="K15" i="4"/>
  <c r="I15" i="4"/>
  <c r="G15" i="4"/>
  <c r="E15" i="4"/>
  <c r="O14" i="4"/>
  <c r="M14" i="4"/>
  <c r="K14" i="4"/>
  <c r="I14" i="4"/>
  <c r="G14" i="4"/>
  <c r="E14" i="4"/>
  <c r="O13" i="4"/>
  <c r="M13" i="4"/>
  <c r="K13" i="4"/>
  <c r="I13" i="4"/>
  <c r="G13" i="4"/>
  <c r="E13" i="4"/>
  <c r="O12" i="4"/>
  <c r="M12" i="4"/>
  <c r="K12" i="4"/>
  <c r="I12" i="4"/>
  <c r="G12" i="4"/>
  <c r="E12" i="4"/>
  <c r="Q10" i="4"/>
  <c r="O10" i="4"/>
  <c r="M10" i="4"/>
  <c r="K10" i="4"/>
  <c r="I10" i="4"/>
  <c r="G10" i="4"/>
  <c r="E10" i="4"/>
  <c r="Q9" i="4"/>
  <c r="O9" i="4"/>
  <c r="M9" i="4"/>
  <c r="K9" i="4"/>
  <c r="I9" i="4"/>
  <c r="G9" i="4"/>
  <c r="E9" i="4"/>
  <c r="Q8" i="4"/>
  <c r="O8" i="4"/>
  <c r="M8" i="4"/>
  <c r="K8" i="4"/>
  <c r="I8" i="4"/>
  <c r="G8" i="4"/>
  <c r="E8" i="4"/>
  <c r="Q7" i="4"/>
  <c r="O7" i="4"/>
  <c r="M7" i="4"/>
  <c r="K7" i="4"/>
  <c r="I7" i="4"/>
  <c r="G7" i="4"/>
  <c r="E7" i="4"/>
  <c r="Q6" i="4"/>
  <c r="O6" i="4"/>
  <c r="M6" i="4"/>
  <c r="K6" i="4"/>
  <c r="I6" i="4"/>
  <c r="G6" i="4"/>
  <c r="E6" i="4"/>
  <c r="Q5" i="4"/>
  <c r="O5" i="4"/>
  <c r="M5" i="4"/>
  <c r="K5" i="4"/>
  <c r="I5" i="4"/>
  <c r="G5" i="4"/>
  <c r="E5" i="4"/>
  <c r="Q38" i="3"/>
  <c r="O38" i="3"/>
  <c r="M38" i="3"/>
  <c r="K38" i="3"/>
  <c r="I38" i="3"/>
  <c r="G38" i="3"/>
  <c r="E38" i="3"/>
  <c r="Q35" i="3"/>
  <c r="O35" i="3"/>
  <c r="M35" i="3"/>
  <c r="K35" i="3"/>
  <c r="I35" i="3"/>
  <c r="G35" i="3"/>
  <c r="E35" i="3"/>
  <c r="Q34" i="3"/>
  <c r="O34" i="3"/>
  <c r="M34" i="3"/>
  <c r="K34" i="3"/>
  <c r="I34" i="3"/>
  <c r="G34" i="3"/>
  <c r="E34" i="3"/>
  <c r="Q33" i="3"/>
  <c r="O33" i="3"/>
  <c r="M33" i="3"/>
  <c r="K33" i="3"/>
  <c r="I33" i="3"/>
  <c r="G33" i="3"/>
  <c r="E33" i="3"/>
  <c r="Q32" i="3"/>
  <c r="O32" i="3"/>
  <c r="M32" i="3"/>
  <c r="K32" i="3"/>
  <c r="I32" i="3"/>
  <c r="G32" i="3"/>
  <c r="E32" i="3"/>
  <c r="C31" i="3"/>
  <c r="K31" i="3" s="1"/>
  <c r="C30" i="3"/>
  <c r="K30" i="3" s="1"/>
  <c r="D28" i="3"/>
  <c r="Q24" i="3"/>
  <c r="O24" i="3"/>
  <c r="M24" i="3"/>
  <c r="K24" i="3"/>
  <c r="I24" i="3"/>
  <c r="G24" i="3"/>
  <c r="E24" i="3"/>
  <c r="Q23" i="3"/>
  <c r="O23" i="3"/>
  <c r="M23" i="3"/>
  <c r="K23" i="3"/>
  <c r="I23" i="3"/>
  <c r="G23" i="3"/>
  <c r="E23" i="3"/>
  <c r="Q22" i="3"/>
  <c r="O22" i="3"/>
  <c r="M22" i="3"/>
  <c r="K22" i="3"/>
  <c r="I22" i="3"/>
  <c r="G22" i="3"/>
  <c r="E22" i="3"/>
  <c r="Q21" i="3"/>
  <c r="O21" i="3"/>
  <c r="M21" i="3"/>
  <c r="K21" i="3"/>
  <c r="I21" i="3"/>
  <c r="G21" i="3"/>
  <c r="E21" i="3"/>
  <c r="Q20" i="3"/>
  <c r="O20" i="3"/>
  <c r="M20" i="3"/>
  <c r="K20" i="3"/>
  <c r="I20" i="3"/>
  <c r="G20" i="3"/>
  <c r="E20" i="3"/>
  <c r="Q19" i="3"/>
  <c r="O19" i="3"/>
  <c r="M19" i="3"/>
  <c r="K19" i="3"/>
  <c r="I19" i="3"/>
  <c r="G19" i="3"/>
  <c r="E19" i="3"/>
  <c r="Q17" i="3"/>
  <c r="O17" i="3"/>
  <c r="M17" i="3"/>
  <c r="K17" i="3"/>
  <c r="I17" i="3"/>
  <c r="G17" i="3"/>
  <c r="E17" i="3"/>
  <c r="Q16" i="3"/>
  <c r="O16" i="3"/>
  <c r="M16" i="3"/>
  <c r="K16" i="3"/>
  <c r="I16" i="3"/>
  <c r="G16" i="3"/>
  <c r="E16" i="3"/>
  <c r="Q15" i="3"/>
  <c r="O15" i="3"/>
  <c r="M15" i="3"/>
  <c r="K15" i="3"/>
  <c r="I15" i="3"/>
  <c r="G15" i="3"/>
  <c r="E15" i="3"/>
  <c r="Q14" i="3"/>
  <c r="O14" i="3"/>
  <c r="M14" i="3"/>
  <c r="K14" i="3"/>
  <c r="I14" i="3"/>
  <c r="G14" i="3"/>
  <c r="E14" i="3"/>
  <c r="Q13" i="3"/>
  <c r="O13" i="3"/>
  <c r="M13" i="3"/>
  <c r="K13" i="3"/>
  <c r="I13" i="3"/>
  <c r="G13" i="3"/>
  <c r="E13" i="3"/>
  <c r="Q12" i="3"/>
  <c r="O12" i="3"/>
  <c r="M12" i="3"/>
  <c r="K12" i="3"/>
  <c r="I12" i="3"/>
  <c r="G12" i="3"/>
  <c r="E12" i="3"/>
  <c r="Q10" i="3"/>
  <c r="O10" i="3"/>
  <c r="M10" i="3"/>
  <c r="K10" i="3"/>
  <c r="I10" i="3"/>
  <c r="G10" i="3"/>
  <c r="Q9" i="3"/>
  <c r="O9" i="3"/>
  <c r="M9" i="3"/>
  <c r="K9" i="3"/>
  <c r="I9" i="3"/>
  <c r="G9" i="3"/>
  <c r="E9" i="3"/>
  <c r="C8" i="3"/>
  <c r="M8" i="3" s="1"/>
  <c r="C7" i="3"/>
  <c r="M7" i="3" s="1"/>
  <c r="C6" i="3"/>
  <c r="M6" i="3" s="1"/>
  <c r="O5" i="3"/>
  <c r="C5" i="3"/>
  <c r="M5" i="3" s="1"/>
  <c r="D26" i="2"/>
  <c r="H25" i="2"/>
  <c r="D25" i="2"/>
  <c r="H24" i="2"/>
  <c r="F24" i="2"/>
  <c r="D24" i="2"/>
  <c r="H23" i="2"/>
  <c r="F23" i="2"/>
  <c r="D23" i="2"/>
  <c r="H22" i="2"/>
  <c r="F22" i="2"/>
  <c r="D22" i="2"/>
  <c r="H21" i="2"/>
  <c r="F21" i="2"/>
  <c r="D21" i="2"/>
  <c r="H20" i="2"/>
  <c r="F20" i="2"/>
  <c r="D20" i="2"/>
  <c r="H19" i="2"/>
  <c r="F19" i="2"/>
  <c r="D19" i="2"/>
  <c r="H18" i="2"/>
  <c r="F18" i="2"/>
  <c r="D18" i="2"/>
  <c r="H17" i="2"/>
  <c r="F17" i="2"/>
  <c r="D17" i="2"/>
  <c r="H15" i="2"/>
  <c r="F15" i="2"/>
  <c r="D15" i="2"/>
  <c r="H14" i="2"/>
  <c r="F14" i="2"/>
  <c r="D14" i="2"/>
  <c r="H13" i="2"/>
  <c r="F13" i="2"/>
  <c r="D13" i="2"/>
  <c r="H12" i="2"/>
  <c r="F12" i="2"/>
  <c r="D12" i="2"/>
  <c r="H11" i="2"/>
  <c r="F11" i="2"/>
  <c r="D11" i="2"/>
  <c r="H10" i="2"/>
  <c r="F10" i="2"/>
  <c r="D10" i="2"/>
  <c r="H9" i="2"/>
  <c r="F9" i="2"/>
  <c r="D9" i="2"/>
  <c r="H8" i="2"/>
  <c r="F8" i="2"/>
  <c r="D8" i="2"/>
  <c r="H7" i="2"/>
  <c r="F7" i="2"/>
  <c r="D7" i="2"/>
  <c r="H6" i="2"/>
  <c r="F6" i="2"/>
  <c r="D6" i="2"/>
  <c r="G37" i="5" l="1"/>
  <c r="N37" i="5"/>
  <c r="O37" i="5" s="1"/>
  <c r="R34" i="4"/>
  <c r="R33" i="4"/>
  <c r="R32" i="4"/>
  <c r="R38" i="4"/>
  <c r="O6" i="3"/>
  <c r="G6" i="3"/>
  <c r="G7" i="3"/>
  <c r="I6" i="3"/>
  <c r="I7" i="3"/>
  <c r="E31" i="3"/>
  <c r="E30" i="3"/>
  <c r="M31" i="3"/>
  <c r="M30" i="3"/>
  <c r="K31" i="4"/>
  <c r="G31" i="4"/>
  <c r="Q31" i="4"/>
  <c r="E32" i="5"/>
  <c r="G31" i="5"/>
  <c r="O32" i="5"/>
  <c r="K31" i="5"/>
  <c r="G5" i="3"/>
  <c r="Q6" i="3"/>
  <c r="O7" i="3"/>
  <c r="I8" i="3"/>
  <c r="Q8" i="3"/>
  <c r="Q5" i="3"/>
  <c r="G8" i="3"/>
  <c r="I5" i="3"/>
  <c r="Q7" i="3"/>
  <c r="O8" i="3"/>
  <c r="K30" i="4"/>
  <c r="K5" i="3"/>
  <c r="K6" i="3"/>
  <c r="K7" i="3"/>
  <c r="K8" i="3"/>
  <c r="G30" i="3"/>
  <c r="O30" i="3"/>
  <c r="G31" i="3"/>
  <c r="O31" i="3"/>
  <c r="E30" i="4"/>
  <c r="M30" i="4"/>
  <c r="M31" i="4"/>
  <c r="M31" i="5"/>
  <c r="G32" i="5"/>
  <c r="E5" i="3"/>
  <c r="E6" i="3"/>
  <c r="E7" i="3"/>
  <c r="E8" i="3"/>
  <c r="I30" i="3"/>
  <c r="Q30" i="3"/>
  <c r="I31" i="3"/>
  <c r="Q31" i="3"/>
  <c r="G30" i="4"/>
  <c r="O30" i="4"/>
  <c r="E31" i="4"/>
  <c r="E31" i="5"/>
  <c r="K32" i="5"/>
  <c r="I30" i="4"/>
  <c r="R31" i="4" l="1"/>
  <c r="R30" i="4"/>
</calcChain>
</file>

<file path=xl/sharedStrings.xml><?xml version="1.0" encoding="utf-8"?>
<sst xmlns="http://schemas.openxmlformats.org/spreadsheetml/2006/main" count="522" uniqueCount="243">
  <si>
    <t>１　事業所数・従業者数・製造品出荷額等の推移</t>
    <phoneticPr fontId="3"/>
  </si>
  <si>
    <t>年</t>
  </si>
  <si>
    <t>事業所数</t>
  </si>
  <si>
    <t>従業者数</t>
  </si>
  <si>
    <t>※製造品出荷額等</t>
  </si>
  <si>
    <t>前年比 ％</t>
    <rPh sb="0" eb="3">
      <t>ゼンネンヒ</t>
    </rPh>
    <phoneticPr fontId="3"/>
  </si>
  <si>
    <t>人</t>
  </si>
  <si>
    <t>万円</t>
  </si>
  <si>
    <t>-</t>
    <phoneticPr fontId="3"/>
  </si>
  <si>
    <t>　　注：製造品出荷額等は従業者４人以上の事業所</t>
  </si>
  <si>
    <t>２ 規模別事業所数の推移</t>
    <phoneticPr fontId="3"/>
  </si>
  <si>
    <t>（全事業所）</t>
    <rPh sb="1" eb="4">
      <t>ゼンジギョウ</t>
    </rPh>
    <rPh sb="4" eb="5">
      <t>ショ</t>
    </rPh>
    <phoneticPr fontId="3"/>
  </si>
  <si>
    <t>総数</t>
    <rPh sb="0" eb="2">
      <t>ソウスウ</t>
    </rPh>
    <phoneticPr fontId="3"/>
  </si>
  <si>
    <t>3　人　以　下</t>
    <phoneticPr fontId="3"/>
  </si>
  <si>
    <t>4　～　9　人</t>
    <phoneticPr fontId="3"/>
  </si>
  <si>
    <t>10　～　29　人</t>
  </si>
  <si>
    <t>30　～　49　人</t>
  </si>
  <si>
    <t>50　～　99　人</t>
  </si>
  <si>
    <t>100　～　299　人</t>
  </si>
  <si>
    <t>300　人　以　上</t>
  </si>
  <si>
    <t>事業所数</t>
    <phoneticPr fontId="3"/>
  </si>
  <si>
    <t>構成比(％)</t>
  </si>
  <si>
    <t>(旧掛川市）</t>
    <rPh sb="1" eb="2">
      <t>キュウ</t>
    </rPh>
    <rPh sb="2" eb="5">
      <t>カケガワシ</t>
    </rPh>
    <phoneticPr fontId="3"/>
  </si>
  <si>
    <t xml:space="preserve">平成11 (1999) </t>
    <rPh sb="0" eb="2">
      <t>ヘイセイ</t>
    </rPh>
    <phoneticPr fontId="3"/>
  </si>
  <si>
    <t xml:space="preserve">12 (2000) </t>
    <phoneticPr fontId="3"/>
  </si>
  <si>
    <t xml:space="preserve">13 (2001) </t>
    <phoneticPr fontId="3"/>
  </si>
  <si>
    <t xml:space="preserve">14 (2002) </t>
    <phoneticPr fontId="3"/>
  </si>
  <si>
    <t xml:space="preserve">15 (2003) </t>
    <phoneticPr fontId="3"/>
  </si>
  <si>
    <t xml:space="preserve">16 (2004) </t>
    <phoneticPr fontId="3"/>
  </si>
  <si>
    <t>(旧大東町）</t>
    <rPh sb="1" eb="2">
      <t>キュウ</t>
    </rPh>
    <rPh sb="2" eb="5">
      <t>ダイトウチョウ</t>
    </rPh>
    <phoneticPr fontId="3"/>
  </si>
  <si>
    <t>(旧大須賀町）</t>
    <rPh sb="1" eb="2">
      <t>キュウ</t>
    </rPh>
    <rPh sb="2" eb="6">
      <t>オオスカチョウ</t>
    </rPh>
    <phoneticPr fontId="3"/>
  </si>
  <si>
    <t>（掛川市）</t>
    <rPh sb="1" eb="4">
      <t>カケガワシ</t>
    </rPh>
    <phoneticPr fontId="3"/>
  </si>
  <si>
    <t xml:space="preserve">18 (2006) </t>
    <phoneticPr fontId="3"/>
  </si>
  <si>
    <t xml:space="preserve">19 (2007) </t>
    <phoneticPr fontId="3"/>
  </si>
  <si>
    <t xml:space="preserve">20 (2008) </t>
    <phoneticPr fontId="3"/>
  </si>
  <si>
    <t xml:space="preserve">21 (2009) </t>
    <phoneticPr fontId="3"/>
  </si>
  <si>
    <t xml:space="preserve">22 (2010) </t>
    <phoneticPr fontId="3"/>
  </si>
  <si>
    <t xml:space="preserve">23 (2011) </t>
    <phoneticPr fontId="3"/>
  </si>
  <si>
    <t xml:space="preserve">24 (2012) </t>
    <phoneticPr fontId="3"/>
  </si>
  <si>
    <t xml:space="preserve">25 (2013) </t>
    <phoneticPr fontId="3"/>
  </si>
  <si>
    <t xml:space="preserve">26 (2014) </t>
    <phoneticPr fontId="3"/>
  </si>
  <si>
    <t xml:space="preserve">27 (2015) </t>
    <phoneticPr fontId="3"/>
  </si>
  <si>
    <t>３ 規模別従業者数の推移</t>
    <rPh sb="5" eb="8">
      <t>ジュウギョウシャ</t>
    </rPh>
    <phoneticPr fontId="3"/>
  </si>
  <si>
    <t xml:space="preserve">平成11 (1999)  </t>
    <rPh sb="0" eb="2">
      <t>ヘイセイ</t>
    </rPh>
    <phoneticPr fontId="3"/>
  </si>
  <si>
    <t xml:space="preserve">12 (2000) </t>
    <phoneticPr fontId="3"/>
  </si>
  <si>
    <t>×</t>
    <phoneticPr fontId="3"/>
  </si>
  <si>
    <t>×</t>
    <phoneticPr fontId="3"/>
  </si>
  <si>
    <t xml:space="preserve">12 (2000) </t>
    <phoneticPr fontId="3"/>
  </si>
  <si>
    <t>×</t>
    <phoneticPr fontId="3"/>
  </si>
  <si>
    <t xml:space="preserve">15 (2003) </t>
    <phoneticPr fontId="3"/>
  </si>
  <si>
    <t xml:space="preserve">13 (2001) </t>
    <phoneticPr fontId="3"/>
  </si>
  <si>
    <t xml:space="preserve">14 (2002) </t>
    <phoneticPr fontId="3"/>
  </si>
  <si>
    <t>×</t>
    <phoneticPr fontId="3"/>
  </si>
  <si>
    <t xml:space="preserve">18 (2006) </t>
    <phoneticPr fontId="3"/>
  </si>
  <si>
    <t xml:space="preserve">20 (2008) </t>
    <phoneticPr fontId="3"/>
  </si>
  <si>
    <t xml:space="preserve">22 (2010) </t>
    <phoneticPr fontId="3"/>
  </si>
  <si>
    <t xml:space="preserve">24 (2012) </t>
    <phoneticPr fontId="3"/>
  </si>
  <si>
    <t xml:space="preserve">26 (2014) </t>
    <phoneticPr fontId="3"/>
  </si>
  <si>
    <t>４ 規模別製造品出荷額等の推移</t>
    <phoneticPr fontId="3"/>
  </si>
  <si>
    <t>（従業者４人以上の事業所） （単位：万円）</t>
    <phoneticPr fontId="3"/>
  </si>
  <si>
    <t>総　　　数</t>
  </si>
  <si>
    <t>製造品</t>
  </si>
  <si>
    <t>構成比</t>
  </si>
  <si>
    <t>出荷額等</t>
  </si>
  <si>
    <t>（％）</t>
  </si>
  <si>
    <t xml:space="preserve">12 (2000) </t>
    <phoneticPr fontId="3"/>
  </si>
  <si>
    <t xml:space="preserve">13 (2001) </t>
    <phoneticPr fontId="3"/>
  </si>
  <si>
    <t xml:space="preserve">14 (2002) </t>
    <phoneticPr fontId="3"/>
  </si>
  <si>
    <t xml:space="preserve">    ×    </t>
    <phoneticPr fontId="3"/>
  </si>
  <si>
    <t xml:space="preserve">    ×    </t>
    <phoneticPr fontId="3"/>
  </si>
  <si>
    <t>×</t>
    <phoneticPr fontId="3"/>
  </si>
  <si>
    <t>×</t>
    <phoneticPr fontId="3"/>
  </si>
  <si>
    <t xml:space="preserve">15 (2003) </t>
    <phoneticPr fontId="3"/>
  </si>
  <si>
    <t xml:space="preserve">16 (2004) </t>
    <phoneticPr fontId="3"/>
  </si>
  <si>
    <t xml:space="preserve">22 (2010) </t>
    <phoneticPr fontId="3"/>
  </si>
  <si>
    <t xml:space="preserve">23 (2011) </t>
    <phoneticPr fontId="3"/>
  </si>
  <si>
    <t xml:space="preserve">24 (2012) </t>
    <phoneticPr fontId="3"/>
  </si>
  <si>
    <t xml:space="preserve">25 (2013) </t>
    <phoneticPr fontId="3"/>
  </si>
  <si>
    <t xml:space="preserve">26 (2014) </t>
  </si>
  <si>
    <t xml:space="preserve">５　産業中分類別   </t>
    <phoneticPr fontId="3"/>
  </si>
  <si>
    <t xml:space="preserve">  事業所数・従業者数・現金給与額・原材料使用額等・製造品出荷額等</t>
    <phoneticPr fontId="3"/>
  </si>
  <si>
    <t>（従業者４人以上の事業所）</t>
  </si>
  <si>
    <t>（単位：万円）</t>
  </si>
  <si>
    <t xml:space="preserve">  年 ・ 産 業 中 分 類</t>
  </si>
  <si>
    <t>　従　業　者　数　（人）</t>
  </si>
  <si>
    <t>原材料
使用額等</t>
    <rPh sb="4" eb="6">
      <t>シヨウ</t>
    </rPh>
    <rPh sb="6" eb="7">
      <t>ガク</t>
    </rPh>
    <rPh sb="7" eb="8">
      <t>トウ</t>
    </rPh>
    <phoneticPr fontId="3"/>
  </si>
  <si>
    <t>製　　造　　品　　出　　荷　　額　　等</t>
  </si>
  <si>
    <t>１事業所</t>
    <phoneticPr fontId="3"/>
  </si>
  <si>
    <t>従業員１人</t>
    <rPh sb="0" eb="3">
      <t>ジュウギョウイン</t>
    </rPh>
    <rPh sb="4" eb="5">
      <t>ニン</t>
    </rPh>
    <phoneticPr fontId="3"/>
  </si>
  <si>
    <t>総　数</t>
  </si>
  <si>
    <t>男</t>
    <phoneticPr fontId="3"/>
  </si>
  <si>
    <t>女</t>
  </si>
  <si>
    <t>現金給与額</t>
  </si>
  <si>
    <t>総　　額</t>
  </si>
  <si>
    <t>製　造　品</t>
  </si>
  <si>
    <t>加　工　賃</t>
  </si>
  <si>
    <t>修 理 料</t>
  </si>
  <si>
    <t>くず・廃物</t>
  </si>
  <si>
    <t>当たりの</t>
    <rPh sb="0" eb="1">
      <t>ア</t>
    </rPh>
    <phoneticPr fontId="3"/>
  </si>
  <si>
    <t>出　荷　額</t>
  </si>
  <si>
    <t>収　入　額</t>
  </si>
  <si>
    <t>収 入 額</t>
  </si>
  <si>
    <t>その他収入額</t>
  </si>
  <si>
    <t>製造品出荷額等</t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</si>
  <si>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</si>
  <si>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 xml:space="preserve">    19 (2007)</t>
    <phoneticPr fontId="3"/>
  </si>
  <si>
    <t xml:space="preserve">    20 (2008)</t>
    <phoneticPr fontId="3"/>
  </si>
  <si>
    <t xml:space="preserve">    22 (2010)</t>
    <phoneticPr fontId="3"/>
  </si>
  <si>
    <t xml:space="preserve">    23 (2011)</t>
    <phoneticPr fontId="3"/>
  </si>
  <si>
    <t xml:space="preserve">    24 (2012)</t>
    <phoneticPr fontId="3"/>
  </si>
  <si>
    <t xml:space="preserve">    25 (2013)</t>
    <phoneticPr fontId="3"/>
  </si>
  <si>
    <t xml:space="preserve">    26 (2014)</t>
  </si>
  <si>
    <t xml:space="preserve">    27 (2015)</t>
    <phoneticPr fontId="3"/>
  </si>
  <si>
    <t>食料品製造業</t>
  </si>
  <si>
    <t>飲料・たばこ・飼料製造業</t>
  </si>
  <si>
    <t>繊維工業</t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</si>
  <si>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3"/>
  </si>
  <si>
    <t>家具・装備品製造業</t>
    <rPh sb="0" eb="2">
      <t>カグ</t>
    </rPh>
    <rPh sb="3" eb="6">
      <t>ソウビヒン</t>
    </rPh>
    <phoneticPr fontId="3"/>
  </si>
  <si>
    <t>パルプ・紙・紙加工品製造業</t>
  </si>
  <si>
    <t>印刷・同関連産業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</si>
  <si>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</si>
  <si>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</si>
  <si>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</si>
  <si>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</si>
  <si>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</si>
  <si>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</si>
  <si>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</si>
  <si>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</si>
  <si>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</si>
  <si>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</si>
  <si>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3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</si>
  <si>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</si>
  <si>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電子部品･デバイス･電子回路製造業</t>
    <rPh sb="10" eb="12">
      <t>デンシ</t>
    </rPh>
    <rPh sb="12" eb="14">
      <t>カイロ</t>
    </rPh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</si>
  <si>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</si>
  <si>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</si>
  <si>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3"/>
  </si>
  <si>
    <t>その他の製造業</t>
  </si>
  <si>
    <t xml:space="preserve">  　注：事業所数が少数の産業については非公開</t>
    <rPh sb="3" eb="4">
      <t>チュウ</t>
    </rPh>
    <rPh sb="5" eb="8">
      <t>ジギョウショ</t>
    </rPh>
    <rPh sb="8" eb="9">
      <t>スウ</t>
    </rPh>
    <rPh sb="10" eb="12">
      <t>ショウスウ</t>
    </rPh>
    <rPh sb="13" eb="15">
      <t>サンギョウ</t>
    </rPh>
    <rPh sb="20" eb="23">
      <t>ヒコウカイ</t>
    </rPh>
    <phoneticPr fontId="3"/>
  </si>
  <si>
    <t>事　　　業　　　所　　　数</t>
  </si>
  <si>
    <t>　　　従　業　者　数　（人）</t>
  </si>
  <si>
    <t>製　 造　 品　 出　 荷　 額　 等　（百万円）</t>
    <rPh sb="21" eb="22">
      <t>ヒャク</t>
    </rPh>
    <phoneticPr fontId="3"/>
  </si>
  <si>
    <t>市　　町</t>
  </si>
  <si>
    <t>県　　計</t>
  </si>
  <si>
    <t>市　　計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</si>
  <si>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</si>
  <si>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</si>
  <si>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</si>
  <si>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</si>
  <si>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</si>
  <si>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</si>
  <si>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</si>
  <si>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</si>
  <si>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</si>
  <si>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</si>
  <si>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</si>
  <si>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</si>
  <si>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</si>
  <si>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</si>
  <si>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</si>
  <si>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</si>
  <si>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</si>
  <si>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</si>
  <si>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  <rPh sb="0" eb="2">
      <t>イズ</t>
    </rPh>
    <rPh sb="2" eb="3">
      <t>シ</t>
    </rPh>
    <phoneticPr fontId="3"/>
  </si>
  <si>
    <t>御前崎市</t>
    <rPh sb="0" eb="4">
      <t>オマエザキシ</t>
    </rPh>
    <phoneticPr fontId="3"/>
  </si>
  <si>
    <t>菊川市</t>
    <rPh sb="0" eb="2">
      <t>キクガワ</t>
    </rPh>
    <rPh sb="2" eb="3">
      <t>シ</t>
    </rPh>
    <phoneticPr fontId="3"/>
  </si>
  <si>
    <t>伊豆の国市</t>
    <rPh sb="0" eb="2">
      <t>イズ</t>
    </rPh>
    <rPh sb="3" eb="4">
      <t>クニ</t>
    </rPh>
    <rPh sb="4" eb="5">
      <t>シ</t>
    </rPh>
    <phoneticPr fontId="3"/>
  </si>
  <si>
    <t>牧之原市</t>
    <rPh sb="0" eb="4">
      <t>マキノハラシ</t>
    </rPh>
    <phoneticPr fontId="3"/>
  </si>
  <si>
    <t>７　本市における主要工業の推移</t>
    <rPh sb="8" eb="10">
      <t>シュヨウ</t>
    </rPh>
    <phoneticPr fontId="3"/>
  </si>
  <si>
    <t>静　　岡　　県</t>
  </si>
  <si>
    <t>掛　　川　　市</t>
    <rPh sb="0" eb="1">
      <t>カカリ</t>
    </rPh>
    <rPh sb="3" eb="4">
      <t>カワ</t>
    </rPh>
    <rPh sb="6" eb="7">
      <t>シ</t>
    </rPh>
    <phoneticPr fontId="3"/>
  </si>
  <si>
    <t>産業中分類</t>
  </si>
  <si>
    <t>製造品出荷額等</t>
    <phoneticPr fontId="3"/>
  </si>
  <si>
    <t>静岡県内工業に</t>
    <rPh sb="0" eb="2">
      <t>シズオカ</t>
    </rPh>
    <rPh sb="2" eb="3">
      <t>ケン</t>
    </rPh>
    <rPh sb="3" eb="4">
      <t>ウチ</t>
    </rPh>
    <rPh sb="4" eb="6">
      <t>コウギョウ</t>
    </rPh>
    <phoneticPr fontId="3"/>
  </si>
  <si>
    <t>掛川市内工業に</t>
    <rPh sb="0" eb="2">
      <t>カケガワ</t>
    </rPh>
    <rPh sb="2" eb="4">
      <t>シナイ</t>
    </rPh>
    <phoneticPr fontId="3"/>
  </si>
  <si>
    <t>（百万円）</t>
  </si>
  <si>
    <t>おける割合(％)</t>
    <phoneticPr fontId="3"/>
  </si>
  <si>
    <t>情報通信機械器具
製造業</t>
    <rPh sb="0" eb="4">
      <t>ジョウホウツウシン</t>
    </rPh>
    <rPh sb="4" eb="6">
      <t>キカイ</t>
    </rPh>
    <rPh sb="6" eb="8">
      <t>キグ</t>
    </rPh>
    <rPh sb="9" eb="12">
      <t>セイゾウギョウ</t>
    </rPh>
    <phoneticPr fontId="3"/>
  </si>
  <si>
    <t>平成19(2007)</t>
    <rPh sb="0" eb="2">
      <t>ヘイセイ</t>
    </rPh>
    <phoneticPr fontId="3"/>
  </si>
  <si>
    <t>3.9</t>
    <phoneticPr fontId="3"/>
  </si>
  <si>
    <t>20(2008)</t>
    <phoneticPr fontId="3"/>
  </si>
  <si>
    <t>5.0</t>
    <phoneticPr fontId="3"/>
  </si>
  <si>
    <t>21(2009)</t>
    <phoneticPr fontId="3"/>
  </si>
  <si>
    <t>3.6</t>
    <phoneticPr fontId="3"/>
  </si>
  <si>
    <t>22(2010)</t>
    <phoneticPr fontId="3"/>
  </si>
  <si>
    <t>23(2011)</t>
    <phoneticPr fontId="3"/>
  </si>
  <si>
    <t>3.3</t>
    <phoneticPr fontId="3"/>
  </si>
  <si>
    <t>24(2012)</t>
    <phoneticPr fontId="3"/>
  </si>
  <si>
    <t>25(2013)</t>
    <phoneticPr fontId="3"/>
  </si>
  <si>
    <t>26(2014)</t>
    <phoneticPr fontId="3"/>
  </si>
  <si>
    <t>化学工業</t>
    <rPh sb="0" eb="2">
      <t>カガク</t>
    </rPh>
    <rPh sb="2" eb="4">
      <t>コウギョウ</t>
    </rPh>
    <phoneticPr fontId="3"/>
  </si>
  <si>
    <t>21(2009)</t>
    <phoneticPr fontId="3"/>
  </si>
  <si>
    <t>23(2011)</t>
    <phoneticPr fontId="3"/>
  </si>
  <si>
    <t>10.0</t>
    <phoneticPr fontId="3"/>
  </si>
  <si>
    <t>輸送用機械器具
製造業</t>
    <rPh sb="0" eb="3">
      <t>ユソウヨウ</t>
    </rPh>
    <rPh sb="3" eb="5">
      <t>キカイ</t>
    </rPh>
    <rPh sb="5" eb="7">
      <t>キグ</t>
    </rPh>
    <rPh sb="8" eb="11">
      <t>セイゾウギョウ</t>
    </rPh>
    <phoneticPr fontId="3"/>
  </si>
  <si>
    <t>20(2008)</t>
    <phoneticPr fontId="3"/>
  </si>
  <si>
    <t>6.0</t>
    <phoneticPr fontId="3"/>
  </si>
  <si>
    <t>5.8</t>
    <phoneticPr fontId="3"/>
  </si>
  <si>
    <t>25(2013)</t>
    <phoneticPr fontId="3"/>
  </si>
  <si>
    <t>26(2014)</t>
    <phoneticPr fontId="3"/>
  </si>
  <si>
    <t>電気機械器具
製造業</t>
    <rPh sb="0" eb="2">
      <t>デンキ</t>
    </rPh>
    <rPh sb="2" eb="4">
      <t>キカイ</t>
    </rPh>
    <rPh sb="4" eb="6">
      <t>キグ</t>
    </rPh>
    <rPh sb="7" eb="10">
      <t>セイゾウギョウ</t>
    </rPh>
    <phoneticPr fontId="3"/>
  </si>
  <si>
    <t>12.0</t>
    <phoneticPr fontId="3"/>
  </si>
  <si>
    <t>21(2009)</t>
    <phoneticPr fontId="3"/>
  </si>
  <si>
    <t>22(2010)</t>
    <phoneticPr fontId="3"/>
  </si>
  <si>
    <t>12.0</t>
    <phoneticPr fontId="3"/>
  </si>
  <si>
    <t>14.8</t>
    <phoneticPr fontId="3"/>
  </si>
  <si>
    <t>18.5</t>
    <phoneticPr fontId="3"/>
  </si>
  <si>
    <t xml:space="preserve">平成17 (2005) </t>
    <rPh sb="0" eb="2">
      <t>ヘイセイ</t>
    </rPh>
    <phoneticPr fontId="3"/>
  </si>
  <si>
    <t xml:space="preserve">    21 (2009)</t>
    <phoneticPr fontId="3"/>
  </si>
  <si>
    <t>平成17 (2005)</t>
    <rPh sb="0" eb="2">
      <t>ヘイセイ</t>
    </rPh>
    <phoneticPr fontId="3"/>
  </si>
  <si>
    <t xml:space="preserve">    18 (2006)</t>
    <phoneticPr fontId="3"/>
  </si>
  <si>
    <t>対前年
増加率(％)</t>
    <rPh sb="1" eb="3">
      <t>ゼンネン</t>
    </rPh>
    <rPh sb="4" eb="6">
      <t>ゾウカ</t>
    </rPh>
    <rPh sb="6" eb="7">
      <t>リツ</t>
    </rPh>
    <phoneticPr fontId="3"/>
  </si>
  <si>
    <t>構成比(％)</t>
    <phoneticPr fontId="2"/>
  </si>
  <si>
    <t>平成17(2005)</t>
    <rPh sb="0" eb="2">
      <t>ヘイセイ</t>
    </rPh>
    <phoneticPr fontId="3"/>
  </si>
  <si>
    <t>27(2015)</t>
    <phoneticPr fontId="3"/>
  </si>
  <si>
    <t>平成6　</t>
    <rPh sb="0" eb="2">
      <t>ヘイセイ</t>
    </rPh>
    <phoneticPr fontId="3"/>
  </si>
  <si>
    <t xml:space="preserve">６　市別事業所数・従業者数・製造品出荷額等 </t>
    <phoneticPr fontId="3"/>
  </si>
  <si>
    <t>平成17</t>
    <rPh sb="0" eb="2">
      <t>ヘイセイ</t>
    </rPh>
    <phoneticPr fontId="2"/>
  </si>
  <si>
    <t>-</t>
    <phoneticPr fontId="3"/>
  </si>
  <si>
    <t>-</t>
    <phoneticPr fontId="2"/>
  </si>
  <si>
    <t>-</t>
    <phoneticPr fontId="2"/>
  </si>
  <si>
    <t>-</t>
  </si>
  <si>
    <t>x</t>
  </si>
  <si>
    <t xml:space="preserve">28 (2016) </t>
  </si>
  <si>
    <t xml:space="preserve">29 (2017) </t>
    <phoneticPr fontId="3"/>
  </si>
  <si>
    <t xml:space="preserve">29 (2017) </t>
    <phoneticPr fontId="2"/>
  </si>
  <si>
    <t xml:space="preserve">    28 (2016)</t>
  </si>
  <si>
    <t>平成28年</t>
  </si>
  <si>
    <t>(2016年)</t>
  </si>
  <si>
    <t>平成29年</t>
    <phoneticPr fontId="3"/>
  </si>
  <si>
    <t>(2017年)</t>
    <phoneticPr fontId="3"/>
  </si>
  <si>
    <t>28(2016)</t>
  </si>
  <si>
    <t>29(2017)</t>
    <phoneticPr fontId="3"/>
  </si>
  <si>
    <t xml:space="preserve">    29 (2017)</t>
  </si>
  <si>
    <t>ｘ</t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</si>
  <si>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</si>
  <si>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</si>
  <si>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</si>
  <si>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</si>
  <si>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</si>
  <si>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　　注：平成26年以前は12月31日現在、平成27年以降は６月１日現在</t>
    <rPh sb="4" eb="6">
      <t>ヘイセイ</t>
    </rPh>
    <rPh sb="8" eb="9">
      <t>ネン</t>
    </rPh>
    <rPh sb="9" eb="11">
      <t>イゼン</t>
    </rPh>
    <rPh sb="14" eb="15">
      <t>ガツ</t>
    </rPh>
    <rPh sb="17" eb="18">
      <t>ニチ</t>
    </rPh>
    <rPh sb="18" eb="20">
      <t>ゲンザイ</t>
    </rPh>
    <rPh sb="21" eb="23">
      <t>ヘイセイ</t>
    </rPh>
    <rPh sb="25" eb="26">
      <t>ネン</t>
    </rPh>
    <rPh sb="26" eb="28">
      <t>イコウ</t>
    </rPh>
    <rPh sb="30" eb="31">
      <t>ガツ</t>
    </rPh>
    <rPh sb="32" eb="33">
      <t>ヒ</t>
    </rPh>
    <rPh sb="33" eb="35">
      <t>ゲンザイ</t>
    </rPh>
    <phoneticPr fontId="3"/>
  </si>
  <si>
    <t>　資料：工業統計調査　　注：事業所数､従業者数は6月1日現在</t>
    <rPh sb="12" eb="13">
      <t>チュウ</t>
    </rPh>
    <rPh sb="14" eb="17">
      <t>ジギョウショ</t>
    </rPh>
    <rPh sb="17" eb="18">
      <t>スウ</t>
    </rPh>
    <rPh sb="19" eb="20">
      <t>ジュウ</t>
    </rPh>
    <rPh sb="20" eb="23">
      <t>ギョウシャスウ</t>
    </rPh>
    <rPh sb="25" eb="26">
      <t>ガツ</t>
    </rPh>
    <rPh sb="26" eb="28">
      <t>ツイタチ</t>
    </rPh>
    <rPh sb="28" eb="30">
      <t>ゲンザイ</t>
    </rPh>
    <phoneticPr fontId="3"/>
  </si>
  <si>
    <t>　資料：工業統計調査　平成23年､平成27年は経済センサス-活動調査</t>
    <rPh sb="11" eb="13">
      <t>ヘイセイ</t>
    </rPh>
    <rPh sb="15" eb="16">
      <t>ネン</t>
    </rPh>
    <rPh sb="17" eb="19">
      <t>ヘイセイ</t>
    </rPh>
    <rPh sb="21" eb="22">
      <t>ネン</t>
    </rPh>
    <rPh sb="23" eb="25">
      <t>ケイザイ</t>
    </rPh>
    <rPh sb="30" eb="32">
      <t>カツドウ</t>
    </rPh>
    <rPh sb="32" eb="34">
      <t>チョウサ</t>
    </rPh>
    <phoneticPr fontId="3"/>
  </si>
  <si>
    <t>　資料：工業統計調査　平成27年は経済センサス-活動調査</t>
    <rPh sb="11" eb="13">
      <t>ヘイセイ</t>
    </rPh>
    <rPh sb="15" eb="16">
      <t>ネン</t>
    </rPh>
    <rPh sb="17" eb="19">
      <t>ケイザイ</t>
    </rPh>
    <rPh sb="24" eb="26">
      <t>カツドウ</t>
    </rPh>
    <rPh sb="26" eb="28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</si>
</sst>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)"/>
    <numFmt numFmtId="177" formatCode="0.0;&quot;△ &quot;0.0"/>
    <numFmt numFmtId="178" formatCode="#,##0_ "/>
    <numFmt numFmtId="179" formatCode="0.0"/>
    <numFmt numFmtId="180" formatCode="0.0_);[Red]\(0.0\)"/>
    <numFmt numFmtId="181" formatCode="#,##0_);[Red]\(#,##0\)"/>
    <numFmt numFmtId="182" formatCode="#,##0.0000"/>
    <numFmt numFmtId="183" formatCode="#,##0.0"/>
    <numFmt numFmtId="184" formatCode="#\ ###\ ###\ ##0;\-#\ ###\ ###\ ##0"/>
    <numFmt numFmtId="185" formatCode="#,##0;&quot;△ &quot;#,##0"/>
    <numFmt numFmtId="186" formatCode="#,##0.0;&quot;△ &quot;#,##0.0"/>
    <numFmt numFmtId="187" formatCode="0_);\(0\)"/>
  </numFmts>
  <fonts count="15" x14ac:knownFonts="1">
    <font>
      <sz val="11"/>
      <color theme="1"/>
      <name val="游ゴシック"/>
      <family val="2"/>
      <scheme val="minor"/>
    </font>
    <font>
      <sz val="10.45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4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.95"/>
      <name val="ＭＳ ゴシック"/>
      <family val="3"/>
      <charset val="128"/>
    </font>
    <font>
      <sz val="7.95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3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.4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dotted">
        <color indexed="8"/>
      </right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8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8"/>
      </top>
      <bottom style="dotted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dotted">
        <color indexed="8"/>
      </bottom>
      <diagonal/>
    </border>
    <border>
      <left style="thin">
        <color indexed="64"/>
      </left>
      <right/>
      <top/>
      <bottom style="dotted">
        <color indexed="8"/>
      </bottom>
      <diagonal/>
    </border>
    <border>
      <left style="thin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3" fillId="0" borderId="0" applyFont="0" applyFill="0" applyBorder="0" applyAlignment="0" applyProtection="0"/>
    <xf numFmtId="0" fontId="4" fillId="0" borderId="0"/>
  </cellStyleXfs>
  <cellXfs count="368">
    <xf numFmtId="0" fontId="0" fillId="0" borderId="0" xfId="0"/>
    <xf numFmtId="0" fontId="5" fillId="0" borderId="0" xfId="1" applyFont="1" applyFill="1"/>
    <xf numFmtId="0" fontId="4" fillId="0" borderId="0" xfId="1" applyFont="1" applyFill="1"/>
    <xf numFmtId="0" fontId="4" fillId="0" borderId="1" xfId="1" applyFont="1" applyFill="1" applyBorder="1"/>
    <xf numFmtId="0" fontId="6" fillId="0" borderId="0" xfId="1" applyFont="1" applyFill="1" applyBorder="1"/>
    <xf numFmtId="0" fontId="6" fillId="0" borderId="0" xfId="1" applyFont="1" applyFill="1"/>
    <xf numFmtId="0" fontId="4" fillId="0" borderId="0" xfId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8" fillId="0" borderId="10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right" vertical="center"/>
    </xf>
    <xf numFmtId="0" fontId="8" fillId="0" borderId="12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right" wrapText="1"/>
    </xf>
    <xf numFmtId="187" fontId="4" fillId="0" borderId="14" xfId="1" applyNumberFormat="1" applyFont="1" applyFill="1" applyBorder="1" applyAlignment="1">
      <alignment horizontal="right" wrapText="1"/>
    </xf>
    <xf numFmtId="176" fontId="4" fillId="0" borderId="0" xfId="1" applyNumberFormat="1" applyFont="1" applyFill="1"/>
    <xf numFmtId="177" fontId="4" fillId="0" borderId="0" xfId="1" applyNumberFormat="1" applyFont="1" applyFill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 wrapText="1"/>
    </xf>
    <xf numFmtId="187" fontId="4" fillId="0" borderId="15" xfId="1" applyNumberFormat="1" applyFont="1" applyFill="1" applyBorder="1" applyAlignment="1">
      <alignment horizontal="right" wrapText="1"/>
    </xf>
    <xf numFmtId="177" fontId="4" fillId="0" borderId="0" xfId="1" applyNumberFormat="1" applyFont="1" applyFill="1"/>
    <xf numFmtId="178" fontId="4" fillId="0" borderId="0" xfId="1" applyNumberFormat="1" applyFont="1" applyFill="1"/>
    <xf numFmtId="0" fontId="4" fillId="0" borderId="0" xfId="1" applyFont="1" applyFill="1" applyBorder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/>
    <xf numFmtId="0" fontId="8" fillId="0" borderId="0" xfId="1" applyFont="1" applyFill="1"/>
    <xf numFmtId="0" fontId="8" fillId="0" borderId="0" xfId="1" applyFont="1" applyFill="1" applyAlignment="1">
      <alignment vertical="center"/>
    </xf>
    <xf numFmtId="179" fontId="4" fillId="0" borderId="0" xfId="1" applyNumberFormat="1" applyFont="1" applyFill="1" applyAlignment="1">
      <alignment vertical="center"/>
    </xf>
    <xf numFmtId="179" fontId="6" fillId="0" borderId="0" xfId="1" applyNumberFormat="1" applyFont="1" applyFill="1" applyAlignment="1">
      <alignment vertical="center"/>
    </xf>
    <xf numFmtId="179" fontId="6" fillId="0" borderId="0" xfId="1" applyNumberFormat="1" applyFont="1" applyFill="1"/>
    <xf numFmtId="179" fontId="4" fillId="0" borderId="0" xfId="1" applyNumberFormat="1" applyFont="1" applyFill="1"/>
    <xf numFmtId="0" fontId="9" fillId="0" borderId="23" xfId="1" applyFont="1" applyFill="1" applyBorder="1" applyAlignment="1">
      <alignment horizontal="center" vertical="center"/>
    </xf>
    <xf numFmtId="179" fontId="9" fillId="0" borderId="24" xfId="1" applyNumberFormat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179" fontId="9" fillId="0" borderId="25" xfId="1" applyNumberFormat="1" applyFont="1" applyFill="1" applyBorder="1" applyAlignment="1">
      <alignment horizontal="center" vertical="center"/>
    </xf>
    <xf numFmtId="0" fontId="10" fillId="0" borderId="26" xfId="1" applyFont="1" applyFill="1" applyBorder="1" applyAlignment="1">
      <alignment horizontal="distributed"/>
    </xf>
    <xf numFmtId="179" fontId="7" fillId="0" borderId="0" xfId="1" applyNumberFormat="1" applyFont="1" applyFill="1" applyBorder="1"/>
    <xf numFmtId="0" fontId="10" fillId="0" borderId="0" xfId="1" applyFont="1" applyFill="1" applyBorder="1" applyAlignment="1">
      <alignment horizontal="distributed"/>
    </xf>
    <xf numFmtId="0" fontId="4" fillId="0" borderId="0" xfId="1" applyFont="1" applyFill="1" applyAlignment="1">
      <alignment horizontal="center"/>
    </xf>
    <xf numFmtId="0" fontId="4" fillId="0" borderId="27" xfId="1" applyFont="1" applyFill="1" applyBorder="1"/>
    <xf numFmtId="0" fontId="4" fillId="0" borderId="26" xfId="1" applyFont="1" applyFill="1" applyBorder="1"/>
    <xf numFmtId="179" fontId="4" fillId="0" borderId="0" xfId="1" applyNumberFormat="1" applyFont="1" applyFill="1" applyAlignment="1"/>
    <xf numFmtId="0" fontId="4" fillId="0" borderId="0" xfId="1" applyFont="1" applyFill="1" applyAlignment="1">
      <alignment horizontal="right"/>
    </xf>
    <xf numFmtId="0" fontId="4" fillId="0" borderId="27" xfId="1" applyFont="1" applyFill="1" applyBorder="1" applyAlignment="1">
      <alignment horizontal="right"/>
    </xf>
    <xf numFmtId="0" fontId="4" fillId="0" borderId="26" xfId="1" applyFont="1" applyFill="1" applyBorder="1" applyAlignment="1">
      <alignment horizontal="right"/>
    </xf>
    <xf numFmtId="179" fontId="4" fillId="0" borderId="0" xfId="1" applyNumberFormat="1" applyFont="1" applyFill="1" applyAlignment="1">
      <alignment horizontal="right"/>
    </xf>
    <xf numFmtId="0" fontId="4" fillId="0" borderId="28" xfId="1" applyFont="1" applyFill="1" applyBorder="1"/>
    <xf numFmtId="179" fontId="6" fillId="0" borderId="0" xfId="1" applyNumberFormat="1" applyFont="1" applyFill="1" applyBorder="1"/>
    <xf numFmtId="179" fontId="4" fillId="0" borderId="0" xfId="1" applyNumberFormat="1" applyFont="1" applyFill="1" applyBorder="1"/>
    <xf numFmtId="179" fontId="4" fillId="0" borderId="0" xfId="1" applyNumberFormat="1" applyFont="1" applyFill="1" applyBorder="1" applyAlignment="1"/>
    <xf numFmtId="0" fontId="4" fillId="0" borderId="28" xfId="1" applyFont="1" applyFill="1" applyBorder="1" applyAlignment="1">
      <alignment horizontal="right"/>
    </xf>
    <xf numFmtId="0" fontId="4" fillId="0" borderId="18" xfId="1" applyFont="1" applyFill="1" applyBorder="1"/>
    <xf numFmtId="0" fontId="10" fillId="0" borderId="18" xfId="1" applyFont="1" applyFill="1" applyBorder="1"/>
    <xf numFmtId="179" fontId="4" fillId="0" borderId="18" xfId="1" applyNumberFormat="1" applyFont="1" applyFill="1" applyBorder="1"/>
    <xf numFmtId="0" fontId="4" fillId="0" borderId="0" xfId="1" applyFont="1" applyFill="1" applyBorder="1" applyAlignment="1">
      <alignment vertical="center"/>
    </xf>
    <xf numFmtId="179" fontId="4" fillId="0" borderId="0" xfId="1" applyNumberFormat="1" applyFont="1" applyFill="1" applyBorder="1" applyAlignment="1">
      <alignment vertical="center"/>
    </xf>
    <xf numFmtId="0" fontId="9" fillId="0" borderId="34" xfId="1" applyFont="1" applyFill="1" applyBorder="1" applyAlignment="1">
      <alignment horizontal="center" vertical="center"/>
    </xf>
    <xf numFmtId="179" fontId="7" fillId="0" borderId="10" xfId="1" applyNumberFormat="1" applyFont="1" applyFill="1" applyBorder="1" applyAlignment="1">
      <alignment vertical="center"/>
    </xf>
    <xf numFmtId="0" fontId="9" fillId="0" borderId="10" xfId="1" applyFont="1" applyFill="1" applyBorder="1" applyAlignment="1">
      <alignment horizontal="center" vertical="center"/>
    </xf>
    <xf numFmtId="179" fontId="7" fillId="0" borderId="35" xfId="1" applyNumberFormat="1" applyFont="1" applyFill="1" applyBorder="1" applyAlignment="1">
      <alignment vertical="center"/>
    </xf>
    <xf numFmtId="0" fontId="11" fillId="0" borderId="0" xfId="1" applyFont="1" applyFill="1"/>
    <xf numFmtId="0" fontId="9" fillId="0" borderId="26" xfId="1" applyFont="1" applyFill="1" applyBorder="1" applyAlignment="1">
      <alignment horizontal="distributed"/>
    </xf>
    <xf numFmtId="0" fontId="9" fillId="0" borderId="0" xfId="1" applyFont="1" applyFill="1" applyBorder="1" applyAlignment="1">
      <alignment horizontal="distributed"/>
    </xf>
    <xf numFmtId="3" fontId="4" fillId="0" borderId="27" xfId="1" applyNumberFormat="1" applyFont="1" applyFill="1" applyBorder="1"/>
    <xf numFmtId="0" fontId="4" fillId="0" borderId="26" xfId="1" applyFont="1" applyFill="1" applyBorder="1" applyAlignment="1"/>
    <xf numFmtId="179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/>
    <xf numFmtId="3" fontId="4" fillId="0" borderId="0" xfId="1" applyNumberFormat="1" applyFont="1" applyFill="1" applyBorder="1" applyAlignment="1"/>
    <xf numFmtId="3" fontId="4" fillId="0" borderId="27" xfId="1" applyNumberFormat="1" applyFont="1" applyFill="1" applyBorder="1" applyAlignment="1">
      <alignment horizontal="right"/>
    </xf>
    <xf numFmtId="3" fontId="4" fillId="0" borderId="0" xfId="1" applyNumberFormat="1" applyFont="1" applyFill="1"/>
    <xf numFmtId="0" fontId="11" fillId="0" borderId="0" xfId="1" applyFont="1" applyFill="1" applyBorder="1"/>
    <xf numFmtId="0" fontId="4" fillId="0" borderId="28" xfId="1" applyFont="1" applyFill="1" applyBorder="1" applyAlignment="1"/>
    <xf numFmtId="3" fontId="4" fillId="0" borderId="0" xfId="1" applyNumberFormat="1" applyFont="1" applyFill="1" applyBorder="1" applyAlignment="1">
      <alignment horizontal="right"/>
    </xf>
    <xf numFmtId="3" fontId="4" fillId="0" borderId="0" xfId="1" applyNumberFormat="1" applyFont="1" applyFill="1" applyBorder="1"/>
    <xf numFmtId="0" fontId="4" fillId="0" borderId="19" xfId="1" applyFont="1" applyFill="1" applyBorder="1"/>
    <xf numFmtId="179" fontId="4" fillId="0" borderId="19" xfId="1" applyNumberFormat="1" applyFont="1" applyFill="1" applyBorder="1"/>
    <xf numFmtId="0" fontId="10" fillId="0" borderId="19" xfId="1" applyFont="1" applyFill="1" applyBorder="1"/>
    <xf numFmtId="3" fontId="4" fillId="0" borderId="19" xfId="1" applyNumberFormat="1" applyFont="1" applyFill="1" applyBorder="1"/>
    <xf numFmtId="179" fontId="6" fillId="0" borderId="0" xfId="1" applyNumberFormat="1" applyFont="1" applyFill="1" applyAlignment="1">
      <alignment horizontal="left" vertical="center"/>
    </xf>
    <xf numFmtId="0" fontId="10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41" xfId="1" applyFont="1" applyFill="1" applyBorder="1" applyAlignment="1">
      <alignment horizontal="distributed"/>
    </xf>
    <xf numFmtId="179" fontId="4" fillId="0" borderId="42" xfId="1" applyNumberFormat="1" applyFont="1" applyFill="1" applyBorder="1" applyAlignment="1">
      <alignment horizontal="distributed"/>
    </xf>
    <xf numFmtId="0" fontId="4" fillId="0" borderId="43" xfId="1" applyFont="1" applyFill="1" applyBorder="1" applyAlignment="1">
      <alignment horizontal="distributed"/>
    </xf>
    <xf numFmtId="179" fontId="4" fillId="0" borderId="43" xfId="1" applyNumberFormat="1" applyFont="1" applyFill="1" applyBorder="1" applyAlignment="1">
      <alignment horizontal="distributed"/>
    </xf>
    <xf numFmtId="0" fontId="4" fillId="0" borderId="7" xfId="1" applyFont="1" applyFill="1" applyBorder="1" applyAlignment="1">
      <alignment horizontal="center"/>
    </xf>
    <xf numFmtId="0" fontId="4" fillId="0" borderId="44" xfId="1" applyFont="1" applyFill="1" applyBorder="1" applyAlignment="1">
      <alignment horizontal="distributed"/>
    </xf>
    <xf numFmtId="179" fontId="4" fillId="0" borderId="45" xfId="1" applyNumberFormat="1" applyFont="1" applyFill="1" applyBorder="1" applyAlignment="1">
      <alignment horizontal="center"/>
    </xf>
    <xf numFmtId="0" fontId="4" fillId="0" borderId="9" xfId="1" applyFont="1" applyFill="1" applyBorder="1" applyAlignment="1">
      <alignment horizontal="distributed"/>
    </xf>
    <xf numFmtId="179" fontId="4" fillId="0" borderId="9" xfId="1" applyNumberFormat="1" applyFont="1" applyFill="1" applyBorder="1" applyAlignment="1">
      <alignment horizontal="center"/>
    </xf>
    <xf numFmtId="0" fontId="4" fillId="0" borderId="13" xfId="1" applyFont="1" applyFill="1" applyBorder="1" applyAlignment="1">
      <alignment horizontal="left"/>
    </xf>
    <xf numFmtId="0" fontId="4" fillId="0" borderId="46" xfId="1" applyFont="1" applyFill="1" applyBorder="1" applyAlignment="1">
      <alignment horizontal="distributed"/>
    </xf>
    <xf numFmtId="179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distributed"/>
    </xf>
    <xf numFmtId="181" fontId="4" fillId="0" borderId="27" xfId="1" applyNumberFormat="1" applyFont="1" applyFill="1" applyBorder="1" applyAlignment="1">
      <alignment horizontal="right"/>
    </xf>
    <xf numFmtId="181" fontId="4" fillId="0" borderId="28" xfId="1" applyNumberFormat="1" applyFont="1" applyFill="1" applyBorder="1" applyAlignment="1"/>
    <xf numFmtId="180" fontId="4" fillId="0" borderId="0" xfId="1" applyNumberFormat="1" applyFont="1" applyFill="1" applyBorder="1" applyAlignment="1"/>
    <xf numFmtId="181" fontId="4" fillId="0" borderId="0" xfId="1" applyNumberFormat="1" applyFont="1" applyFill="1" applyBorder="1" applyAlignment="1"/>
    <xf numFmtId="181" fontId="4" fillId="0" borderId="0" xfId="1" applyNumberFormat="1" applyFont="1" applyFill="1" applyBorder="1" applyAlignment="1">
      <alignment horizontal="right"/>
    </xf>
    <xf numFmtId="179" fontId="4" fillId="0" borderId="28" xfId="1" applyNumberFormat="1" applyFont="1" applyFill="1" applyBorder="1"/>
    <xf numFmtId="0" fontId="10" fillId="0" borderId="0" xfId="1" applyFont="1" applyFill="1" applyBorder="1"/>
    <xf numFmtId="181" fontId="4" fillId="0" borderId="0" xfId="1" applyNumberFormat="1" applyFont="1" applyFill="1" applyBorder="1" applyAlignment="1">
      <alignment horizontal="center"/>
    </xf>
    <xf numFmtId="181" fontId="4" fillId="0" borderId="0" xfId="1" applyNumberFormat="1" applyFont="1" applyFill="1" applyAlignment="1">
      <alignment horizontal="right"/>
    </xf>
    <xf numFmtId="3" fontId="4" fillId="0" borderId="0" xfId="1" applyNumberFormat="1" applyFont="1" applyFill="1" applyBorder="1" applyAlignment="1">
      <alignment horizontal="center"/>
    </xf>
    <xf numFmtId="181" fontId="4" fillId="0" borderId="36" xfId="1" applyNumberFormat="1" applyFont="1" applyFill="1" applyBorder="1" applyAlignment="1">
      <alignment horizontal="right"/>
    </xf>
    <xf numFmtId="3" fontId="4" fillId="0" borderId="28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vertical="center"/>
    </xf>
    <xf numFmtId="183" fontId="4" fillId="0" borderId="0" xfId="1" applyNumberFormat="1" applyFont="1" applyFill="1"/>
    <xf numFmtId="0" fontId="12" fillId="0" borderId="0" xfId="1" applyFont="1" applyFill="1"/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183" fontId="10" fillId="0" borderId="0" xfId="1" applyNumberFormat="1" applyFont="1" applyFill="1" applyAlignment="1">
      <alignment horizontal="right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/>
    <xf numFmtId="183" fontId="10" fillId="0" borderId="19" xfId="1" applyNumberFormat="1" applyFont="1" applyFill="1" applyBorder="1" applyAlignment="1">
      <alignment horizontal="center"/>
    </xf>
    <xf numFmtId="183" fontId="10" fillId="0" borderId="3" xfId="1" applyNumberFormat="1" applyFont="1" applyFill="1" applyBorder="1" applyAlignment="1">
      <alignment horizontal="center"/>
    </xf>
    <xf numFmtId="0" fontId="4" fillId="0" borderId="27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/>
    </xf>
    <xf numFmtId="0" fontId="4" fillId="0" borderId="43" xfId="1" applyFont="1" applyFill="1" applyBorder="1" applyAlignment="1">
      <alignment horizontal="center"/>
    </xf>
    <xf numFmtId="0" fontId="10" fillId="0" borderId="54" xfId="1" applyFont="1" applyFill="1" applyBorder="1" applyAlignment="1">
      <alignment horizontal="center"/>
    </xf>
    <xf numFmtId="183" fontId="10" fillId="0" borderId="0" xfId="1" applyNumberFormat="1" applyFont="1" applyFill="1" applyBorder="1" applyAlignment="1">
      <alignment horizontal="center" vertical="center"/>
    </xf>
    <xf numFmtId="183" fontId="10" fillId="0" borderId="27" xfId="1" applyNumberFormat="1" applyFont="1" applyFill="1" applyBorder="1" applyAlignment="1">
      <alignment horizontal="center" vertical="center"/>
    </xf>
    <xf numFmtId="0" fontId="4" fillId="0" borderId="65" xfId="1" applyFont="1" applyFill="1" applyBorder="1"/>
    <xf numFmtId="0" fontId="4" fillId="0" borderId="32" xfId="1" applyFont="1" applyFill="1" applyBorder="1" applyAlignment="1">
      <alignment horizontal="center" vertical="top"/>
    </xf>
    <xf numFmtId="0" fontId="4" fillId="0" borderId="65" xfId="1" applyFont="1" applyFill="1" applyBorder="1" applyAlignment="1">
      <alignment horizontal="center" vertical="top"/>
    </xf>
    <xf numFmtId="0" fontId="10" fillId="0" borderId="61" xfId="1" applyFont="1" applyFill="1" applyBorder="1" applyAlignment="1">
      <alignment horizontal="left" vertical="top"/>
    </xf>
    <xf numFmtId="183" fontId="10" fillId="0" borderId="32" xfId="1" applyNumberFormat="1" applyFont="1" applyFill="1" applyBorder="1" applyAlignment="1">
      <alignment horizontal="center" vertical="top"/>
    </xf>
    <xf numFmtId="183" fontId="10" fillId="0" borderId="65" xfId="1" applyNumberFormat="1" applyFont="1" applyFill="1" applyBorder="1" applyAlignment="1">
      <alignment horizontal="center" vertical="top"/>
    </xf>
    <xf numFmtId="3" fontId="11" fillId="0" borderId="0" xfId="3" applyNumberFormat="1" applyFont="1" applyFill="1" applyBorder="1"/>
    <xf numFmtId="181" fontId="10" fillId="0" borderId="0" xfId="1" applyNumberFormat="1" applyFont="1" applyFill="1" applyAlignment="1">
      <alignment vertical="center"/>
    </xf>
    <xf numFmtId="181" fontId="10" fillId="0" borderId="0" xfId="1" applyNumberFormat="1" applyFont="1" applyFill="1"/>
    <xf numFmtId="181" fontId="10" fillId="0" borderId="0" xfId="1" applyNumberFormat="1" applyFont="1" applyFill="1" applyBorder="1"/>
    <xf numFmtId="185" fontId="4" fillId="0" borderId="0" xfId="1" applyNumberFormat="1" applyFont="1" applyFill="1"/>
    <xf numFmtId="185" fontId="4" fillId="0" borderId="0" xfId="1" applyNumberFormat="1" applyFont="1" applyFill="1" applyAlignment="1">
      <alignment vertical="center"/>
    </xf>
    <xf numFmtId="185" fontId="4" fillId="0" borderId="0" xfId="1" applyNumberFormat="1" applyFont="1" applyFill="1" applyAlignment="1">
      <alignment horizontal="center"/>
    </xf>
    <xf numFmtId="185" fontId="4" fillId="0" borderId="43" xfId="1" applyNumberFormat="1" applyFont="1" applyFill="1" applyBorder="1" applyAlignment="1">
      <alignment horizontal="center"/>
    </xf>
    <xf numFmtId="185" fontId="4" fillId="0" borderId="59" xfId="1" applyNumberFormat="1" applyFont="1" applyFill="1" applyBorder="1" applyAlignment="1"/>
    <xf numFmtId="185" fontId="10" fillId="0" borderId="7" xfId="1" applyNumberFormat="1" applyFont="1" applyFill="1" applyBorder="1"/>
    <xf numFmtId="185" fontId="4" fillId="0" borderId="9" xfId="1" applyNumberFormat="1" applyFont="1" applyFill="1" applyBorder="1" applyAlignment="1">
      <alignment horizontal="center"/>
    </xf>
    <xf numFmtId="185" fontId="13" fillId="0" borderId="54" xfId="1" applyNumberFormat="1" applyFont="1" applyFill="1" applyBorder="1" applyAlignment="1">
      <alignment horizontal="center" wrapText="1" shrinkToFit="1"/>
    </xf>
    <xf numFmtId="185" fontId="4" fillId="0" borderId="86" xfId="1" applyNumberFormat="1" applyFont="1" applyFill="1" applyBorder="1" applyAlignment="1">
      <alignment horizontal="center" shrinkToFit="1"/>
    </xf>
    <xf numFmtId="185" fontId="4" fillId="0" borderId="87" xfId="1" applyNumberFormat="1" applyFont="1" applyFill="1" applyBorder="1" applyAlignment="1">
      <alignment horizontal="center" shrinkToFit="1"/>
    </xf>
    <xf numFmtId="185" fontId="4" fillId="0" borderId="88" xfId="1" applyNumberFormat="1" applyFont="1" applyFill="1" applyBorder="1" applyAlignment="1">
      <alignment horizontal="center" shrinkToFit="1"/>
    </xf>
    <xf numFmtId="185" fontId="10" fillId="0" borderId="0" xfId="1" applyNumberFormat="1" applyFont="1" applyFill="1"/>
    <xf numFmtId="185" fontId="4" fillId="0" borderId="0" xfId="1" applyNumberFormat="1" applyFont="1" applyFill="1" applyBorder="1"/>
    <xf numFmtId="185" fontId="10" fillId="0" borderId="19" xfId="1" applyNumberFormat="1" applyFont="1" applyFill="1" applyBorder="1" applyAlignment="1">
      <alignment vertical="center"/>
    </xf>
    <xf numFmtId="185" fontId="4" fillId="0" borderId="19" xfId="1" applyNumberFormat="1" applyFont="1" applyFill="1" applyBorder="1"/>
    <xf numFmtId="185" fontId="10" fillId="0" borderId="0" xfId="1" applyNumberFormat="1" applyFont="1" applyFill="1" applyBorder="1"/>
    <xf numFmtId="185" fontId="4" fillId="0" borderId="0" xfId="1" applyNumberFormat="1" applyFont="1" applyFill="1" applyBorder="1" applyAlignment="1">
      <alignment horizontal="right"/>
    </xf>
    <xf numFmtId="0" fontId="4" fillId="0" borderId="19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9" fillId="0" borderId="43" xfId="1" applyFont="1" applyFill="1" applyBorder="1" applyAlignment="1">
      <alignment horizontal="distributed" vertical="center"/>
    </xf>
    <xf numFmtId="179" fontId="9" fillId="0" borderId="94" xfId="1" applyNumberFormat="1" applyFont="1" applyFill="1" applyBorder="1" applyAlignment="1">
      <alignment horizontal="center" vertical="center"/>
    </xf>
    <xf numFmtId="0" fontId="9" fillId="0" borderId="95" xfId="1" applyFont="1" applyFill="1" applyBorder="1" applyAlignment="1">
      <alignment horizontal="distributed" vertical="center"/>
    </xf>
    <xf numFmtId="179" fontId="9" fillId="0" borderId="13" xfId="1" applyNumberFormat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179" fontId="9" fillId="0" borderId="9" xfId="1" applyNumberFormat="1" applyFont="1" applyFill="1" applyBorder="1" applyAlignment="1">
      <alignment horizontal="center" vertical="center"/>
    </xf>
    <xf numFmtId="179" fontId="9" fillId="0" borderId="31" xfId="1" applyNumberFormat="1" applyFont="1" applyFill="1" applyBorder="1" applyAlignment="1">
      <alignment horizontal="center" vertical="center"/>
    </xf>
    <xf numFmtId="179" fontId="9" fillId="0" borderId="7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1" fillId="0" borderId="70" xfId="1" applyFont="1" applyFill="1" applyBorder="1" applyAlignment="1">
      <alignment horizontal="center" vertical="center"/>
    </xf>
    <xf numFmtId="3" fontId="11" fillId="0" borderId="103" xfId="1" applyNumberFormat="1" applyFont="1" applyFill="1" applyBorder="1" applyAlignment="1">
      <alignment vertical="center"/>
    </xf>
    <xf numFmtId="179" fontId="11" fillId="0" borderId="13" xfId="1" applyNumberFormat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3" fontId="11" fillId="0" borderId="16" xfId="1" applyNumberFormat="1" applyFont="1" applyFill="1" applyBorder="1" applyAlignment="1">
      <alignment vertical="center"/>
    </xf>
    <xf numFmtId="49" fontId="11" fillId="0" borderId="15" xfId="1" applyNumberFormat="1" applyFont="1" applyFill="1" applyBorder="1" applyAlignment="1">
      <alignment horizontal="right" vertical="center"/>
    </xf>
    <xf numFmtId="3" fontId="1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70" xfId="1" applyFont="1" applyFill="1" applyBorder="1" applyAlignment="1">
      <alignment horizontal="right" vertical="center"/>
    </xf>
    <xf numFmtId="179" fontId="11" fillId="0" borderId="0" xfId="1" applyNumberFormat="1" applyFont="1" applyFill="1" applyBorder="1" applyAlignment="1">
      <alignment vertical="center"/>
    </xf>
    <xf numFmtId="0" fontId="11" fillId="0" borderId="31" xfId="1" applyFont="1" applyFill="1" applyBorder="1" applyAlignment="1">
      <alignment horizontal="right" vertical="center"/>
    </xf>
    <xf numFmtId="3" fontId="11" fillId="0" borderId="44" xfId="1" applyNumberFormat="1" applyFont="1" applyFill="1" applyBorder="1" applyAlignment="1">
      <alignment vertical="center"/>
    </xf>
    <xf numFmtId="179" fontId="11" fillId="0" borderId="7" xfId="1" applyNumberFormat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49" fontId="11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 wrapText="1"/>
    </xf>
    <xf numFmtId="187" fontId="4" fillId="0" borderId="15" xfId="1" applyNumberFormat="1" applyFont="1" applyFill="1" applyBorder="1" applyAlignment="1">
      <alignment horizontal="right" vertical="center" wrapText="1"/>
    </xf>
    <xf numFmtId="178" fontId="4" fillId="0" borderId="0" xfId="1" applyNumberFormat="1" applyFont="1" applyFill="1" applyAlignment="1">
      <alignment vertical="center"/>
    </xf>
    <xf numFmtId="177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Border="1" applyAlignment="1">
      <alignment horizontal="right" vertical="center" wrapText="1"/>
    </xf>
    <xf numFmtId="178" fontId="4" fillId="0" borderId="0" xfId="1" applyNumberFormat="1" applyFont="1" applyFill="1" applyBorder="1" applyAlignment="1">
      <alignment vertical="center"/>
    </xf>
    <xf numFmtId="177" fontId="4" fillId="0" borderId="0" xfId="1" applyNumberFormat="1" applyFont="1" applyFill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8" fontId="4" fillId="0" borderId="16" xfId="1" applyNumberFormat="1" applyFont="1" applyFill="1" applyBorder="1" applyAlignment="1">
      <alignment vertical="center"/>
    </xf>
    <xf numFmtId="0" fontId="4" fillId="0" borderId="15" xfId="1" applyFont="1" applyFill="1" applyBorder="1" applyAlignment="1">
      <alignment horizontal="center" vertical="center"/>
    </xf>
    <xf numFmtId="3" fontId="4" fillId="0" borderId="15" xfId="1" applyNumberFormat="1" applyFont="1" applyFill="1" applyBorder="1" applyAlignment="1">
      <alignment vertical="center"/>
    </xf>
    <xf numFmtId="3" fontId="4" fillId="0" borderId="66" xfId="1" applyNumberFormat="1" applyFont="1" applyFill="1" applyBorder="1" applyAlignment="1">
      <alignment vertical="center"/>
    </xf>
    <xf numFmtId="3" fontId="4" fillId="0" borderId="67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68" xfId="1" applyNumberFormat="1" applyFont="1" applyFill="1" applyBorder="1" applyAlignment="1">
      <alignment vertical="center"/>
    </xf>
    <xf numFmtId="3" fontId="4" fillId="0" borderId="2" xfId="1" applyNumberFormat="1" applyFont="1" applyFill="1" applyBorder="1" applyAlignment="1">
      <alignment vertical="center"/>
    </xf>
    <xf numFmtId="3" fontId="4" fillId="0" borderId="69" xfId="1" applyNumberFormat="1" applyFont="1" applyFill="1" applyBorder="1" applyAlignment="1">
      <alignment vertical="center"/>
    </xf>
    <xf numFmtId="3" fontId="4" fillId="0" borderId="27" xfId="1" applyNumberFormat="1" applyFont="1" applyFill="1" applyBorder="1" applyAlignment="1">
      <alignment vertical="center"/>
    </xf>
    <xf numFmtId="3" fontId="4" fillId="0" borderId="70" xfId="1" applyNumberFormat="1" applyFont="1" applyFill="1" applyBorder="1" applyAlignment="1">
      <alignment vertical="center"/>
    </xf>
    <xf numFmtId="3" fontId="4" fillId="0" borderId="71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16" xfId="1" applyNumberFormat="1" applyFont="1" applyFill="1" applyBorder="1" applyAlignment="1">
      <alignment vertical="center"/>
    </xf>
    <xf numFmtId="185" fontId="4" fillId="0" borderId="15" xfId="1" applyNumberFormat="1" applyFont="1" applyFill="1" applyBorder="1" applyAlignment="1">
      <alignment horizontal="center" vertical="center"/>
    </xf>
    <xf numFmtId="186" fontId="4" fillId="0" borderId="89" xfId="1" applyNumberFormat="1" applyFont="1" applyFill="1" applyBorder="1" applyAlignment="1">
      <alignment vertical="center"/>
    </xf>
    <xf numFmtId="185" fontId="4" fillId="0" borderId="90" xfId="1" applyNumberFormat="1" applyFont="1" applyFill="1" applyBorder="1" applyAlignment="1">
      <alignment vertical="center"/>
    </xf>
    <xf numFmtId="185" fontId="4" fillId="0" borderId="14" xfId="1" applyNumberFormat="1" applyFont="1" applyFill="1" applyBorder="1" applyAlignment="1">
      <alignment vertical="center"/>
    </xf>
    <xf numFmtId="185" fontId="4" fillId="0" borderId="90" xfId="1" applyNumberFormat="1" applyFont="1" applyFill="1" applyBorder="1" applyAlignment="1">
      <alignment horizontal="center" vertical="center"/>
    </xf>
    <xf numFmtId="185" fontId="4" fillId="0" borderId="91" xfId="1" applyNumberFormat="1" applyFont="1" applyFill="1" applyBorder="1" applyAlignment="1">
      <alignment vertical="center"/>
    </xf>
    <xf numFmtId="186" fontId="4" fillId="0" borderId="91" xfId="1" applyNumberFormat="1" applyFont="1" applyFill="1" applyBorder="1" applyAlignment="1">
      <alignment vertical="center"/>
    </xf>
    <xf numFmtId="186" fontId="4" fillId="0" borderId="90" xfId="1" applyNumberFormat="1" applyFont="1" applyFill="1" applyBorder="1" applyAlignment="1">
      <alignment vertical="center"/>
    </xf>
    <xf numFmtId="186" fontId="4" fillId="0" borderId="92" xfId="1" applyNumberFormat="1" applyFont="1" applyFill="1" applyBorder="1" applyAlignment="1">
      <alignment vertical="center"/>
    </xf>
    <xf numFmtId="185" fontId="4" fillId="0" borderId="15" xfId="1" applyNumberFormat="1" applyFont="1" applyFill="1" applyBorder="1" applyAlignment="1">
      <alignment horizontal="distributed" vertical="center"/>
    </xf>
    <xf numFmtId="186" fontId="4" fillId="0" borderId="0" xfId="1" applyNumberFormat="1" applyFont="1" applyFill="1" applyBorder="1" applyAlignment="1">
      <alignment vertical="center"/>
    </xf>
    <xf numFmtId="186" fontId="4" fillId="0" borderId="15" xfId="1" applyNumberFormat="1" applyFont="1" applyFill="1" applyBorder="1" applyAlignment="1">
      <alignment vertical="center"/>
    </xf>
    <xf numFmtId="186" fontId="4" fillId="0" borderId="0" xfId="1" applyNumberFormat="1" applyFont="1" applyFill="1" applyAlignment="1">
      <alignment vertical="center"/>
    </xf>
    <xf numFmtId="185" fontId="14" fillId="0" borderId="15" xfId="1" applyNumberFormat="1" applyFont="1" applyFill="1" applyBorder="1" applyAlignment="1">
      <alignment horizontal="distributed" vertical="center"/>
    </xf>
    <xf numFmtId="185" fontId="14" fillId="0" borderId="0" xfId="1" applyNumberFormat="1" applyFont="1" applyFill="1" applyAlignment="1">
      <alignment vertical="center"/>
    </xf>
    <xf numFmtId="186" fontId="14" fillId="0" borderId="0" xfId="1" applyNumberFormat="1" applyFont="1" applyFill="1" applyBorder="1" applyAlignment="1">
      <alignment vertical="center"/>
    </xf>
    <xf numFmtId="186" fontId="14" fillId="0" borderId="15" xfId="1" applyNumberFormat="1" applyFont="1" applyFill="1" applyBorder="1" applyAlignment="1">
      <alignment vertical="center"/>
    </xf>
    <xf numFmtId="186" fontId="14" fillId="0" borderId="0" xfId="1" applyNumberFormat="1" applyFont="1" applyFill="1" applyAlignment="1">
      <alignment vertical="center"/>
    </xf>
    <xf numFmtId="185" fontId="4" fillId="0" borderId="0" xfId="1" applyNumberFormat="1" applyFont="1" applyFill="1" applyBorder="1" applyAlignment="1">
      <alignment vertical="center"/>
    </xf>
    <xf numFmtId="185" fontId="4" fillId="0" borderId="1" xfId="1" applyNumberFormat="1" applyFont="1" applyFill="1" applyBorder="1" applyAlignment="1">
      <alignment vertical="center"/>
    </xf>
    <xf numFmtId="186" fontId="4" fillId="0" borderId="1" xfId="1" applyNumberFormat="1" applyFont="1" applyFill="1" applyBorder="1" applyAlignment="1">
      <alignment vertical="center"/>
    </xf>
    <xf numFmtId="186" fontId="4" fillId="0" borderId="17" xfId="1" applyNumberFormat="1" applyFont="1" applyFill="1" applyBorder="1" applyAlignment="1">
      <alignment vertical="center"/>
    </xf>
    <xf numFmtId="17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4" fillId="0" borderId="27" xfId="1" applyFont="1" applyFill="1" applyBorder="1" applyAlignment="1">
      <alignment horizontal="right" vertical="center"/>
    </xf>
    <xf numFmtId="0" fontId="4" fillId="0" borderId="26" xfId="1" applyFont="1" applyFill="1" applyBorder="1" applyAlignment="1">
      <alignment horizontal="right" vertical="center"/>
    </xf>
    <xf numFmtId="0" fontId="4" fillId="0" borderId="15" xfId="1" applyFont="1" applyFill="1" applyBorder="1" applyAlignment="1">
      <alignment horizontal="right" vertical="center"/>
    </xf>
    <xf numFmtId="0" fontId="4" fillId="0" borderId="3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28" xfId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vertical="center"/>
    </xf>
    <xf numFmtId="179" fontId="4" fillId="0" borderId="1" xfId="1" applyNumberFormat="1" applyFont="1" applyFill="1" applyBorder="1" applyAlignment="1">
      <alignment vertical="center"/>
    </xf>
    <xf numFmtId="3" fontId="4" fillId="0" borderId="27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Alignment="1">
      <alignment vertical="center"/>
    </xf>
    <xf numFmtId="180" fontId="4" fillId="0" borderId="0" xfId="1" applyNumberFormat="1" applyFont="1" applyFill="1" applyBorder="1" applyAlignment="1">
      <alignment vertical="center"/>
    </xf>
    <xf numFmtId="3" fontId="4" fillId="0" borderId="26" xfId="1" applyNumberFormat="1" applyFont="1" applyFill="1" applyBorder="1" applyAlignment="1">
      <alignment horizontal="right" vertical="center"/>
    </xf>
    <xf numFmtId="3" fontId="4" fillId="0" borderId="36" xfId="1" applyNumberFormat="1" applyFont="1" applyFill="1" applyBorder="1" applyAlignment="1">
      <alignment horizontal="right" vertical="center"/>
    </xf>
    <xf numFmtId="181" fontId="4" fillId="0" borderId="47" xfId="1" applyNumberFormat="1" applyFont="1" applyFill="1" applyBorder="1" applyAlignment="1">
      <alignment horizontal="right" vertical="center"/>
    </xf>
    <xf numFmtId="181" fontId="4" fillId="0" borderId="0" xfId="1" applyNumberFormat="1" applyFont="1" applyFill="1" applyBorder="1" applyAlignment="1">
      <alignment vertical="center"/>
    </xf>
    <xf numFmtId="181" fontId="4" fillId="0" borderId="48" xfId="1" applyNumberFormat="1" applyFont="1" applyFill="1" applyBorder="1" applyAlignment="1">
      <alignment horizontal="right" vertical="center"/>
    </xf>
    <xf numFmtId="181" fontId="4" fillId="0" borderId="28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center" vertical="center"/>
    </xf>
    <xf numFmtId="182" fontId="4" fillId="0" borderId="0" xfId="1" applyNumberFormat="1" applyFont="1" applyFill="1" applyAlignment="1">
      <alignment vertical="center"/>
    </xf>
    <xf numFmtId="181" fontId="4" fillId="0" borderId="30" xfId="1" applyNumberFormat="1" applyFont="1" applyFill="1" applyBorder="1" applyAlignment="1">
      <alignment horizontal="right" vertical="center"/>
    </xf>
    <xf numFmtId="0" fontId="4" fillId="0" borderId="19" xfId="1" applyFont="1" applyFill="1" applyBorder="1" applyAlignment="1">
      <alignment vertical="center"/>
    </xf>
    <xf numFmtId="0" fontId="8" fillId="0" borderId="0" xfId="1" applyFont="1" applyFill="1" applyAlignment="1">
      <alignment horizontal="right" vertical="center"/>
    </xf>
    <xf numFmtId="185" fontId="6" fillId="0" borderId="0" xfId="1" applyNumberFormat="1" applyFont="1" applyFill="1" applyAlignment="1">
      <alignment horizontal="right" vertical="center"/>
    </xf>
    <xf numFmtId="185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top"/>
    </xf>
    <xf numFmtId="0" fontId="4" fillId="0" borderId="3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185" fontId="4" fillId="0" borderId="19" xfId="1" applyNumberFormat="1" applyFont="1" applyFill="1" applyBorder="1" applyAlignment="1">
      <alignment vertical="center"/>
    </xf>
    <xf numFmtId="0" fontId="4" fillId="0" borderId="72" xfId="1" applyFont="1" applyFill="1" applyBorder="1" applyAlignment="1">
      <alignment vertical="center"/>
    </xf>
    <xf numFmtId="0" fontId="4" fillId="0" borderId="73" xfId="1" applyFont="1" applyFill="1" applyBorder="1" applyAlignment="1">
      <alignment horizontal="center" vertical="center"/>
    </xf>
    <xf numFmtId="3" fontId="4" fillId="0" borderId="74" xfId="1" applyNumberFormat="1" applyFont="1" applyFill="1" applyBorder="1" applyAlignment="1">
      <alignment vertical="center"/>
    </xf>
    <xf numFmtId="3" fontId="4" fillId="0" borderId="75" xfId="1" applyNumberFormat="1" applyFont="1" applyFill="1" applyBorder="1" applyAlignment="1">
      <alignment vertical="center"/>
    </xf>
    <xf numFmtId="3" fontId="4" fillId="0" borderId="76" xfId="1" applyNumberFormat="1" applyFont="1" applyFill="1" applyBorder="1" applyAlignment="1">
      <alignment vertical="center"/>
    </xf>
    <xf numFmtId="3" fontId="4" fillId="0" borderId="73" xfId="1" applyNumberFormat="1" applyFont="1" applyFill="1" applyBorder="1" applyAlignment="1">
      <alignment vertical="center"/>
    </xf>
    <xf numFmtId="3" fontId="4" fillId="0" borderId="77" xfId="1" applyNumberFormat="1" applyFont="1" applyFill="1" applyBorder="1" applyAlignment="1">
      <alignment vertical="center"/>
    </xf>
    <xf numFmtId="3" fontId="4" fillId="0" borderId="72" xfId="1" applyNumberFormat="1" applyFont="1" applyFill="1" applyBorder="1" applyAlignment="1">
      <alignment vertical="center"/>
    </xf>
    <xf numFmtId="3" fontId="4" fillId="0" borderId="78" xfId="1" applyNumberFormat="1" applyFont="1" applyFill="1" applyBorder="1" applyAlignment="1">
      <alignment vertical="center"/>
    </xf>
    <xf numFmtId="3" fontId="4" fillId="0" borderId="72" xfId="1" applyNumberFormat="1" applyFont="1" applyFill="1" applyBorder="1" applyAlignment="1">
      <alignment horizontal="right" vertical="center"/>
    </xf>
    <xf numFmtId="3" fontId="4" fillId="0" borderId="79" xfId="1" applyNumberFormat="1" applyFont="1" applyFill="1" applyBorder="1" applyAlignment="1">
      <alignment vertical="center"/>
    </xf>
    <xf numFmtId="3" fontId="4" fillId="0" borderId="98" xfId="1" applyNumberFormat="1" applyFont="1" applyFill="1" applyBorder="1" applyAlignment="1">
      <alignment vertical="center"/>
    </xf>
    <xf numFmtId="3" fontId="4" fillId="0" borderId="99" xfId="1" applyNumberFormat="1" applyFont="1" applyFill="1" applyBorder="1" applyAlignment="1">
      <alignment vertical="center"/>
    </xf>
    <xf numFmtId="0" fontId="4" fillId="0" borderId="15" xfId="1" applyFont="1" applyFill="1" applyBorder="1" applyAlignment="1">
      <alignment horizontal="distributed" vertical="center"/>
    </xf>
    <xf numFmtId="38" fontId="11" fillId="0" borderId="70" xfId="2" applyFont="1" applyFill="1" applyBorder="1" applyAlignment="1">
      <alignment vertical="center"/>
    </xf>
    <xf numFmtId="38" fontId="11" fillId="0" borderId="66" xfId="2" applyFont="1" applyFill="1" applyBorder="1" applyAlignment="1">
      <alignment horizontal="right" vertical="center"/>
    </xf>
    <xf numFmtId="38" fontId="11" fillId="0" borderId="80" xfId="2" applyFont="1" applyFill="1" applyBorder="1" applyAlignment="1">
      <alignment vertical="center"/>
    </xf>
    <xf numFmtId="38" fontId="11" fillId="0" borderId="15" xfId="2" applyFont="1" applyFill="1" applyBorder="1" applyAlignment="1">
      <alignment horizontal="right" vertical="center"/>
    </xf>
    <xf numFmtId="38" fontId="11" fillId="0" borderId="0" xfId="2" applyFont="1" applyFill="1" applyBorder="1" applyAlignment="1">
      <alignment horizontal="right" vertical="center"/>
    </xf>
    <xf numFmtId="38" fontId="11" fillId="0" borderId="81" xfId="2" applyFont="1" applyFill="1" applyBorder="1" applyAlignment="1">
      <alignment horizontal="right" vertical="center"/>
    </xf>
    <xf numFmtId="184" fontId="11" fillId="0" borderId="0" xfId="1" applyNumberFormat="1" applyFont="1" applyFill="1" applyBorder="1" applyAlignment="1">
      <alignment horizontal="right" vertical="center"/>
    </xf>
    <xf numFmtId="3" fontId="11" fillId="0" borderId="2" xfId="1" applyNumberFormat="1" applyFont="1" applyFill="1" applyBorder="1" applyAlignment="1">
      <alignment horizontal="right" vertical="center"/>
    </xf>
    <xf numFmtId="3" fontId="11" fillId="0" borderId="100" xfId="1" applyNumberFormat="1" applyFont="1" applyFill="1" applyBorder="1" applyAlignment="1">
      <alignment vertical="center"/>
    </xf>
    <xf numFmtId="3" fontId="11" fillId="0" borderId="101" xfId="1" applyNumberFormat="1" applyFont="1" applyFill="1" applyBorder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11" fillId="0" borderId="68" xfId="2" applyFont="1" applyFill="1" applyBorder="1" applyAlignment="1">
      <alignment horizontal="right" vertical="center"/>
    </xf>
    <xf numFmtId="3" fontId="11" fillId="0" borderId="71" xfId="1" applyNumberFormat="1" applyFont="1" applyFill="1" applyBorder="1" applyAlignment="1">
      <alignment vertical="center"/>
    </xf>
    <xf numFmtId="0" fontId="10" fillId="0" borderId="15" xfId="1" applyFont="1" applyFill="1" applyBorder="1" applyAlignment="1">
      <alignment horizontal="distributed" vertical="center"/>
    </xf>
    <xf numFmtId="38" fontId="11" fillId="0" borderId="71" xfId="2" applyFont="1" applyFill="1" applyBorder="1" applyAlignment="1">
      <alignment horizontal="right" vertical="center"/>
    </xf>
    <xf numFmtId="38" fontId="11" fillId="0" borderId="70" xfId="2" applyFont="1" applyFill="1" applyBorder="1" applyAlignment="1">
      <alignment horizontal="right" vertical="center"/>
    </xf>
    <xf numFmtId="0" fontId="9" fillId="0" borderId="15" xfId="1" applyFont="1" applyFill="1" applyBorder="1" applyAlignment="1">
      <alignment horizontal="distributed" vertical="center"/>
    </xf>
    <xf numFmtId="3" fontId="11" fillId="0" borderId="0" xfId="1" applyNumberFormat="1" applyFont="1" applyFill="1" applyBorder="1" applyAlignment="1">
      <alignment horizontal="right" vertical="center"/>
    </xf>
    <xf numFmtId="38" fontId="11" fillId="0" borderId="82" xfId="2" applyFont="1" applyFill="1" applyBorder="1" applyAlignment="1">
      <alignment vertical="center"/>
    </xf>
    <xf numFmtId="38" fontId="11" fillId="0" borderId="83" xfId="2" applyFont="1" applyFill="1" applyBorder="1" applyAlignment="1">
      <alignment horizontal="right" vertical="center"/>
    </xf>
    <xf numFmtId="38" fontId="11" fillId="0" borderId="1" xfId="2" applyFont="1" applyFill="1" applyBorder="1" applyAlignment="1">
      <alignment vertical="center"/>
    </xf>
    <xf numFmtId="38" fontId="11" fillId="0" borderId="17" xfId="2" applyFont="1" applyFill="1" applyBorder="1" applyAlignment="1">
      <alignment horizontal="right" vertical="center"/>
    </xf>
    <xf numFmtId="38" fontId="11" fillId="0" borderId="1" xfId="2" applyFont="1" applyFill="1" applyBorder="1" applyAlignment="1">
      <alignment horizontal="right" vertical="center"/>
    </xf>
    <xf numFmtId="38" fontId="11" fillId="0" borderId="84" xfId="2" applyFont="1" applyFill="1" applyBorder="1" applyAlignment="1">
      <alignment horizontal="right" vertical="center"/>
    </xf>
    <xf numFmtId="38" fontId="11" fillId="0" borderId="85" xfId="2" applyFont="1" applyFill="1" applyBorder="1" applyAlignment="1">
      <alignment horizontal="right" vertical="center"/>
    </xf>
    <xf numFmtId="184" fontId="11" fillId="0" borderId="1" xfId="1" applyNumberFormat="1" applyFont="1" applyFill="1" applyBorder="1" applyAlignment="1">
      <alignment horizontal="right" vertical="center"/>
    </xf>
    <xf numFmtId="3" fontId="11" fillId="0" borderId="1" xfId="1" applyNumberFormat="1" applyFont="1" applyFill="1" applyBorder="1" applyAlignment="1">
      <alignment horizontal="right" vertical="center"/>
    </xf>
    <xf numFmtId="3" fontId="11" fillId="0" borderId="102" xfId="1" applyNumberFormat="1" applyFont="1" applyFill="1" applyBorder="1" applyAlignment="1">
      <alignment vertical="center"/>
    </xf>
    <xf numFmtId="3" fontId="11" fillId="0" borderId="96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right" vertical="center" wrapText="1"/>
    </xf>
    <xf numFmtId="187" fontId="4" fillId="0" borderId="17" xfId="1" applyNumberFormat="1" applyFont="1" applyFill="1" applyBorder="1" applyAlignment="1">
      <alignment horizontal="right" vertical="center" wrapText="1"/>
    </xf>
    <xf numFmtId="178" fontId="4" fillId="0" borderId="96" xfId="1" applyNumberFormat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vertical="center"/>
    </xf>
    <xf numFmtId="178" fontId="4" fillId="0" borderId="1" xfId="1" applyNumberFormat="1" applyFont="1" applyFill="1" applyBorder="1" applyAlignment="1">
      <alignment vertical="center"/>
    </xf>
    <xf numFmtId="0" fontId="4" fillId="0" borderId="17" xfId="1" applyFont="1" applyFill="1" applyBorder="1" applyAlignment="1">
      <alignment horizontal="right" vertical="center"/>
    </xf>
    <xf numFmtId="0" fontId="4" fillId="0" borderId="104" xfId="1" applyFont="1" applyFill="1" applyBorder="1" applyAlignment="1">
      <alignment horizontal="right" vertical="center"/>
    </xf>
    <xf numFmtId="181" fontId="4" fillId="0" borderId="49" xfId="1" applyNumberFormat="1" applyFont="1" applyFill="1" applyBorder="1" applyAlignment="1">
      <alignment horizontal="right" vertical="center"/>
    </xf>
    <xf numFmtId="181" fontId="4" fillId="0" borderId="50" xfId="1" applyNumberFormat="1" applyFont="1" applyFill="1" applyBorder="1" applyAlignment="1">
      <alignment vertical="center"/>
    </xf>
    <xf numFmtId="180" fontId="4" fillId="0" borderId="1" xfId="1" applyNumberFormat="1" applyFont="1" applyFill="1" applyBorder="1" applyAlignment="1">
      <alignment vertical="center"/>
    </xf>
    <xf numFmtId="181" fontId="4" fillId="0" borderId="1" xfId="1" applyNumberFormat="1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distributed" vertical="center" justifyLastLine="1"/>
    </xf>
    <xf numFmtId="0" fontId="4" fillId="0" borderId="4" xfId="1" applyFont="1" applyFill="1" applyBorder="1" applyAlignment="1">
      <alignment horizontal="distributed" vertical="center" justifyLastLine="1"/>
    </xf>
    <xf numFmtId="0" fontId="4" fillId="0" borderId="5" xfId="1" applyFont="1" applyFill="1" applyBorder="1" applyAlignment="1">
      <alignment horizontal="distributed" vertical="center" justifyLastLine="1"/>
    </xf>
    <xf numFmtId="0" fontId="4" fillId="0" borderId="6" xfId="1" applyFont="1" applyFill="1" applyBorder="1" applyAlignment="1">
      <alignment horizontal="distributed" vertical="center" justifyLastLine="1"/>
    </xf>
    <xf numFmtId="0" fontId="4" fillId="0" borderId="18" xfId="1" applyFont="1" applyFill="1" applyBorder="1" applyAlignment="1">
      <alignment horizontal="center" vertical="center"/>
    </xf>
    <xf numFmtId="0" fontId="4" fillId="0" borderId="9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79" fontId="4" fillId="0" borderId="19" xfId="1" applyNumberFormat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0" xfId="1" applyFont="1" applyFill="1" applyAlignment="1"/>
    <xf numFmtId="0" fontId="4" fillId="0" borderId="29" xfId="1" applyFont="1" applyFill="1" applyBorder="1" applyAlignment="1"/>
    <xf numFmtId="0" fontId="4" fillId="0" borderId="20" xfId="1" applyFont="1" applyFill="1" applyBorder="1" applyAlignment="1">
      <alignment horizontal="center" vertical="center" textRotation="255"/>
    </xf>
    <xf numFmtId="0" fontId="4" fillId="0" borderId="22" xfId="1" applyFont="1" applyFill="1" applyBorder="1" applyAlignment="1">
      <alignment horizontal="center" vertical="center" textRotation="255"/>
    </xf>
    <xf numFmtId="0" fontId="4" fillId="0" borderId="21" xfId="1" applyFont="1" applyFill="1" applyBorder="1" applyAlignment="1">
      <alignment horizontal="center" vertical="center"/>
    </xf>
    <xf numFmtId="179" fontId="4" fillId="0" borderId="4" xfId="1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31" xfId="1" applyFont="1" applyFill="1" applyBorder="1" applyAlignment="1">
      <alignment horizontal="center" vertical="center"/>
    </xf>
    <xf numFmtId="179" fontId="4" fillId="0" borderId="31" xfId="1" applyNumberFormat="1" applyFont="1" applyFill="1" applyBorder="1" applyAlignment="1">
      <alignment horizontal="center" vertical="center"/>
    </xf>
    <xf numFmtId="0" fontId="4" fillId="0" borderId="60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38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51" xfId="1" applyFont="1" applyFill="1" applyBorder="1" applyAlignment="1">
      <alignment horizontal="center" vertical="center"/>
    </xf>
    <xf numFmtId="0" fontId="4" fillId="0" borderId="5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/>
    </xf>
    <xf numFmtId="0" fontId="4" fillId="0" borderId="65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0" fontId="4" fillId="0" borderId="54" xfId="1" applyFont="1" applyFill="1" applyBorder="1" applyAlignment="1">
      <alignment horizontal="center" vertical="center"/>
    </xf>
    <xf numFmtId="0" fontId="4" fillId="0" borderId="61" xfId="1" applyFont="1" applyFill="1" applyBorder="1" applyAlignment="1">
      <alignment horizontal="center" vertical="center"/>
    </xf>
    <xf numFmtId="0" fontId="4" fillId="0" borderId="55" xfId="1" applyFont="1" applyFill="1" applyBorder="1" applyAlignment="1">
      <alignment horizontal="center" vertical="center"/>
    </xf>
    <xf numFmtId="0" fontId="4" fillId="0" borderId="62" xfId="1" applyFont="1" applyFill="1" applyBorder="1" applyAlignment="1">
      <alignment horizontal="center" vertical="center"/>
    </xf>
    <xf numFmtId="0" fontId="4" fillId="0" borderId="56" xfId="1" applyFont="1" applyFill="1" applyBorder="1" applyAlignment="1">
      <alignment horizontal="center" vertical="center"/>
    </xf>
    <xf numFmtId="0" fontId="4" fillId="0" borderId="63" xfId="1" applyFont="1" applyFill="1" applyBorder="1" applyAlignment="1">
      <alignment horizontal="center" vertical="center"/>
    </xf>
    <xf numFmtId="0" fontId="4" fillId="0" borderId="57" xfId="1" applyFont="1" applyFill="1" applyBorder="1" applyAlignment="1">
      <alignment horizontal="center" vertical="center"/>
    </xf>
    <xf numFmtId="0" fontId="4" fillId="0" borderId="64" xfId="1" applyFont="1" applyFill="1" applyBorder="1" applyAlignment="1">
      <alignment horizontal="center" vertical="center"/>
    </xf>
    <xf numFmtId="0" fontId="4" fillId="0" borderId="58" xfId="1" applyFont="1" applyFill="1" applyBorder="1" applyAlignment="1">
      <alignment horizontal="center" vertical="center"/>
    </xf>
    <xf numFmtId="185" fontId="4" fillId="0" borderId="3" xfId="1" applyNumberFormat="1" applyFont="1" applyFill="1" applyBorder="1" applyAlignment="1">
      <alignment horizontal="center" vertical="center"/>
    </xf>
    <xf numFmtId="185" fontId="4" fillId="0" borderId="19" xfId="1" applyNumberFormat="1" applyFont="1" applyFill="1" applyBorder="1" applyAlignment="1">
      <alignment vertical="center"/>
    </xf>
    <xf numFmtId="185" fontId="4" fillId="0" borderId="39" xfId="1" applyNumberFormat="1" applyFont="1" applyFill="1" applyBorder="1" applyAlignment="1">
      <alignment horizontal="center" vertical="center"/>
    </xf>
    <xf numFmtId="185" fontId="4" fillId="0" borderId="40" xfId="1" applyNumberFormat="1" applyFont="1" applyFill="1" applyBorder="1" applyAlignment="1">
      <alignment horizontal="center" vertical="center"/>
    </xf>
    <xf numFmtId="185" fontId="4" fillId="0" borderId="38" xfId="1" applyNumberFormat="1" applyFont="1" applyFill="1" applyBorder="1" applyAlignment="1">
      <alignment horizontal="center" vertical="center"/>
    </xf>
    <xf numFmtId="0" fontId="8" fillId="0" borderId="14" xfId="1" applyFont="1" applyFill="1" applyBorder="1" applyAlignment="1" applyProtection="1">
      <alignment horizontal="center" vertical="center" wrapText="1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4" fillId="0" borderId="9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62</xdr:row>
      <xdr:rowOff>19050</xdr:rowOff>
    </xdr:from>
    <xdr:to>
      <xdr:col>0</xdr:col>
      <xdr:colOff>219075</xdr:colOff>
      <xdr:row>79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525" y="12315825"/>
          <a:ext cx="209550" cy="3381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- 8 -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63</xdr:row>
      <xdr:rowOff>19050</xdr:rowOff>
    </xdr:from>
    <xdr:to>
      <xdr:col>0</xdr:col>
      <xdr:colOff>219075</xdr:colOff>
      <xdr:row>80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525" y="11925300"/>
          <a:ext cx="209550" cy="3381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- 8 -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63</xdr:row>
      <xdr:rowOff>19050</xdr:rowOff>
    </xdr:from>
    <xdr:to>
      <xdr:col>0</xdr:col>
      <xdr:colOff>219075</xdr:colOff>
      <xdr:row>80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525" y="11725275"/>
          <a:ext cx="209550" cy="3381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- 8 -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62</xdr:row>
      <xdr:rowOff>19050</xdr:rowOff>
    </xdr:from>
    <xdr:to>
      <xdr:col>0</xdr:col>
      <xdr:colOff>219075</xdr:colOff>
      <xdr:row>79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525" y="8791575"/>
          <a:ext cx="209550" cy="3381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- 8 -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topLeftCell="A19" zoomScaleNormal="103" zoomScaleSheetLayoutView="100" workbookViewId="0">
      <selection activeCell="A29" sqref="A29"/>
    </sheetView>
  </sheetViews>
  <sheetFormatPr defaultRowHeight="12.75" x14ac:dyDescent="0.15"/>
  <cols>
    <col min="1" max="1" width="6.375" style="2" customWidth="1"/>
    <col min="2" max="2" width="6.875" style="2" customWidth="1"/>
    <col min="3" max="3" width="6.625" style="2" customWidth="1"/>
    <col min="4" max="4" width="9.625" style="2" customWidth="1"/>
    <col min="5" max="5" width="9.375" style="2" customWidth="1"/>
    <col min="6" max="6" width="9.625" style="2" customWidth="1"/>
    <col min="7" max="7" width="14" style="2" customWidth="1"/>
    <col min="8" max="8" width="9.625" style="2" customWidth="1"/>
    <col min="9" max="256" width="9" style="2"/>
    <col min="257" max="257" width="6.5" style="2" customWidth="1"/>
    <col min="258" max="258" width="2.625" style="2" customWidth="1"/>
    <col min="259" max="259" width="11.25" style="2" customWidth="1"/>
    <col min="260" max="260" width="9.625" style="2" customWidth="1"/>
    <col min="261" max="261" width="11.25" style="2" customWidth="1"/>
    <col min="262" max="262" width="9.625" style="2" customWidth="1"/>
    <col min="263" max="263" width="15.625" style="2" customWidth="1"/>
    <col min="264" max="264" width="9.625" style="2" customWidth="1"/>
    <col min="265" max="512" width="9" style="2"/>
    <col min="513" max="513" width="6.5" style="2" customWidth="1"/>
    <col min="514" max="514" width="2.625" style="2" customWidth="1"/>
    <col min="515" max="515" width="11.25" style="2" customWidth="1"/>
    <col min="516" max="516" width="9.625" style="2" customWidth="1"/>
    <col min="517" max="517" width="11.25" style="2" customWidth="1"/>
    <col min="518" max="518" width="9.625" style="2" customWidth="1"/>
    <col min="519" max="519" width="15.625" style="2" customWidth="1"/>
    <col min="520" max="520" width="9.625" style="2" customWidth="1"/>
    <col min="521" max="768" width="9" style="2"/>
    <col min="769" max="769" width="6.5" style="2" customWidth="1"/>
    <col min="770" max="770" width="2.625" style="2" customWidth="1"/>
    <col min="771" max="771" width="11.25" style="2" customWidth="1"/>
    <col min="772" max="772" width="9.625" style="2" customWidth="1"/>
    <col min="773" max="773" width="11.25" style="2" customWidth="1"/>
    <col min="774" max="774" width="9.625" style="2" customWidth="1"/>
    <col min="775" max="775" width="15.625" style="2" customWidth="1"/>
    <col min="776" max="776" width="9.625" style="2" customWidth="1"/>
    <col min="777" max="1024" width="9" style="2"/>
    <col min="1025" max="1025" width="6.5" style="2" customWidth="1"/>
    <col min="1026" max="1026" width="2.625" style="2" customWidth="1"/>
    <col min="1027" max="1027" width="11.25" style="2" customWidth="1"/>
    <col min="1028" max="1028" width="9.625" style="2" customWidth="1"/>
    <col min="1029" max="1029" width="11.25" style="2" customWidth="1"/>
    <col min="1030" max="1030" width="9.625" style="2" customWidth="1"/>
    <col min="1031" max="1031" width="15.625" style="2" customWidth="1"/>
    <col min="1032" max="1032" width="9.625" style="2" customWidth="1"/>
    <col min="1033" max="1280" width="9" style="2"/>
    <col min="1281" max="1281" width="6.5" style="2" customWidth="1"/>
    <col min="1282" max="1282" width="2.625" style="2" customWidth="1"/>
    <col min="1283" max="1283" width="11.25" style="2" customWidth="1"/>
    <col min="1284" max="1284" width="9.625" style="2" customWidth="1"/>
    <col min="1285" max="1285" width="11.25" style="2" customWidth="1"/>
    <col min="1286" max="1286" width="9.625" style="2" customWidth="1"/>
    <col min="1287" max="1287" width="15.625" style="2" customWidth="1"/>
    <col min="1288" max="1288" width="9.625" style="2" customWidth="1"/>
    <col min="1289" max="1536" width="9" style="2"/>
    <col min="1537" max="1537" width="6.5" style="2" customWidth="1"/>
    <col min="1538" max="1538" width="2.625" style="2" customWidth="1"/>
    <col min="1539" max="1539" width="11.25" style="2" customWidth="1"/>
    <col min="1540" max="1540" width="9.625" style="2" customWidth="1"/>
    <col min="1541" max="1541" width="11.25" style="2" customWidth="1"/>
    <col min="1542" max="1542" width="9.625" style="2" customWidth="1"/>
    <col min="1543" max="1543" width="15.625" style="2" customWidth="1"/>
    <col min="1544" max="1544" width="9.625" style="2" customWidth="1"/>
    <col min="1545" max="1792" width="9" style="2"/>
    <col min="1793" max="1793" width="6.5" style="2" customWidth="1"/>
    <col min="1794" max="1794" width="2.625" style="2" customWidth="1"/>
    <col min="1795" max="1795" width="11.25" style="2" customWidth="1"/>
    <col min="1796" max="1796" width="9.625" style="2" customWidth="1"/>
    <col min="1797" max="1797" width="11.25" style="2" customWidth="1"/>
    <col min="1798" max="1798" width="9.625" style="2" customWidth="1"/>
    <col min="1799" max="1799" width="15.625" style="2" customWidth="1"/>
    <col min="1800" max="1800" width="9.625" style="2" customWidth="1"/>
    <col min="1801" max="2048" width="9" style="2"/>
    <col min="2049" max="2049" width="6.5" style="2" customWidth="1"/>
    <col min="2050" max="2050" width="2.625" style="2" customWidth="1"/>
    <col min="2051" max="2051" width="11.25" style="2" customWidth="1"/>
    <col min="2052" max="2052" width="9.625" style="2" customWidth="1"/>
    <col min="2053" max="2053" width="11.25" style="2" customWidth="1"/>
    <col min="2054" max="2054" width="9.625" style="2" customWidth="1"/>
    <col min="2055" max="2055" width="15.625" style="2" customWidth="1"/>
    <col min="2056" max="2056" width="9.625" style="2" customWidth="1"/>
    <col min="2057" max="2304" width="9" style="2"/>
    <col min="2305" max="2305" width="6.5" style="2" customWidth="1"/>
    <col min="2306" max="2306" width="2.625" style="2" customWidth="1"/>
    <col min="2307" max="2307" width="11.25" style="2" customWidth="1"/>
    <col min="2308" max="2308" width="9.625" style="2" customWidth="1"/>
    <col min="2309" max="2309" width="11.25" style="2" customWidth="1"/>
    <col min="2310" max="2310" width="9.625" style="2" customWidth="1"/>
    <col min="2311" max="2311" width="15.625" style="2" customWidth="1"/>
    <col min="2312" max="2312" width="9.625" style="2" customWidth="1"/>
    <col min="2313" max="2560" width="9" style="2"/>
    <col min="2561" max="2561" width="6.5" style="2" customWidth="1"/>
    <col min="2562" max="2562" width="2.625" style="2" customWidth="1"/>
    <col min="2563" max="2563" width="11.25" style="2" customWidth="1"/>
    <col min="2564" max="2564" width="9.625" style="2" customWidth="1"/>
    <col min="2565" max="2565" width="11.25" style="2" customWidth="1"/>
    <col min="2566" max="2566" width="9.625" style="2" customWidth="1"/>
    <col min="2567" max="2567" width="15.625" style="2" customWidth="1"/>
    <col min="2568" max="2568" width="9.625" style="2" customWidth="1"/>
    <col min="2569" max="2816" width="9" style="2"/>
    <col min="2817" max="2817" width="6.5" style="2" customWidth="1"/>
    <col min="2818" max="2818" width="2.625" style="2" customWidth="1"/>
    <col min="2819" max="2819" width="11.25" style="2" customWidth="1"/>
    <col min="2820" max="2820" width="9.625" style="2" customWidth="1"/>
    <col min="2821" max="2821" width="11.25" style="2" customWidth="1"/>
    <col min="2822" max="2822" width="9.625" style="2" customWidth="1"/>
    <col min="2823" max="2823" width="15.625" style="2" customWidth="1"/>
    <col min="2824" max="2824" width="9.625" style="2" customWidth="1"/>
    <col min="2825" max="3072" width="9" style="2"/>
    <col min="3073" max="3073" width="6.5" style="2" customWidth="1"/>
    <col min="3074" max="3074" width="2.625" style="2" customWidth="1"/>
    <col min="3075" max="3075" width="11.25" style="2" customWidth="1"/>
    <col min="3076" max="3076" width="9.625" style="2" customWidth="1"/>
    <col min="3077" max="3077" width="11.25" style="2" customWidth="1"/>
    <col min="3078" max="3078" width="9.625" style="2" customWidth="1"/>
    <col min="3079" max="3079" width="15.625" style="2" customWidth="1"/>
    <col min="3080" max="3080" width="9.625" style="2" customWidth="1"/>
    <col min="3081" max="3328" width="9" style="2"/>
    <col min="3329" max="3329" width="6.5" style="2" customWidth="1"/>
    <col min="3330" max="3330" width="2.625" style="2" customWidth="1"/>
    <col min="3331" max="3331" width="11.25" style="2" customWidth="1"/>
    <col min="3332" max="3332" width="9.625" style="2" customWidth="1"/>
    <col min="3333" max="3333" width="11.25" style="2" customWidth="1"/>
    <col min="3334" max="3334" width="9.625" style="2" customWidth="1"/>
    <col min="3335" max="3335" width="15.625" style="2" customWidth="1"/>
    <col min="3336" max="3336" width="9.625" style="2" customWidth="1"/>
    <col min="3337" max="3584" width="9" style="2"/>
    <col min="3585" max="3585" width="6.5" style="2" customWidth="1"/>
    <col min="3586" max="3586" width="2.625" style="2" customWidth="1"/>
    <col min="3587" max="3587" width="11.25" style="2" customWidth="1"/>
    <col min="3588" max="3588" width="9.625" style="2" customWidth="1"/>
    <col min="3589" max="3589" width="11.25" style="2" customWidth="1"/>
    <col min="3590" max="3590" width="9.625" style="2" customWidth="1"/>
    <col min="3591" max="3591" width="15.625" style="2" customWidth="1"/>
    <col min="3592" max="3592" width="9.625" style="2" customWidth="1"/>
    <col min="3593" max="3840" width="9" style="2"/>
    <col min="3841" max="3841" width="6.5" style="2" customWidth="1"/>
    <col min="3842" max="3842" width="2.625" style="2" customWidth="1"/>
    <col min="3843" max="3843" width="11.25" style="2" customWidth="1"/>
    <col min="3844" max="3844" width="9.625" style="2" customWidth="1"/>
    <col min="3845" max="3845" width="11.25" style="2" customWidth="1"/>
    <col min="3846" max="3846" width="9.625" style="2" customWidth="1"/>
    <col min="3847" max="3847" width="15.625" style="2" customWidth="1"/>
    <col min="3848" max="3848" width="9.625" style="2" customWidth="1"/>
    <col min="3849" max="4096" width="9" style="2"/>
    <col min="4097" max="4097" width="6.5" style="2" customWidth="1"/>
    <col min="4098" max="4098" width="2.625" style="2" customWidth="1"/>
    <col min="4099" max="4099" width="11.25" style="2" customWidth="1"/>
    <col min="4100" max="4100" width="9.625" style="2" customWidth="1"/>
    <col min="4101" max="4101" width="11.25" style="2" customWidth="1"/>
    <col min="4102" max="4102" width="9.625" style="2" customWidth="1"/>
    <col min="4103" max="4103" width="15.625" style="2" customWidth="1"/>
    <col min="4104" max="4104" width="9.625" style="2" customWidth="1"/>
    <col min="4105" max="4352" width="9" style="2"/>
    <col min="4353" max="4353" width="6.5" style="2" customWidth="1"/>
    <col min="4354" max="4354" width="2.625" style="2" customWidth="1"/>
    <col min="4355" max="4355" width="11.25" style="2" customWidth="1"/>
    <col min="4356" max="4356" width="9.625" style="2" customWidth="1"/>
    <col min="4357" max="4357" width="11.25" style="2" customWidth="1"/>
    <col min="4358" max="4358" width="9.625" style="2" customWidth="1"/>
    <col min="4359" max="4359" width="15.625" style="2" customWidth="1"/>
    <col min="4360" max="4360" width="9.625" style="2" customWidth="1"/>
    <col min="4361" max="4608" width="9" style="2"/>
    <col min="4609" max="4609" width="6.5" style="2" customWidth="1"/>
    <col min="4610" max="4610" width="2.625" style="2" customWidth="1"/>
    <col min="4611" max="4611" width="11.25" style="2" customWidth="1"/>
    <col min="4612" max="4612" width="9.625" style="2" customWidth="1"/>
    <col min="4613" max="4613" width="11.25" style="2" customWidth="1"/>
    <col min="4614" max="4614" width="9.625" style="2" customWidth="1"/>
    <col min="4615" max="4615" width="15.625" style="2" customWidth="1"/>
    <col min="4616" max="4616" width="9.625" style="2" customWidth="1"/>
    <col min="4617" max="4864" width="9" style="2"/>
    <col min="4865" max="4865" width="6.5" style="2" customWidth="1"/>
    <col min="4866" max="4866" width="2.625" style="2" customWidth="1"/>
    <col min="4867" max="4867" width="11.25" style="2" customWidth="1"/>
    <col min="4868" max="4868" width="9.625" style="2" customWidth="1"/>
    <col min="4869" max="4869" width="11.25" style="2" customWidth="1"/>
    <col min="4870" max="4870" width="9.625" style="2" customWidth="1"/>
    <col min="4871" max="4871" width="15.625" style="2" customWidth="1"/>
    <col min="4872" max="4872" width="9.625" style="2" customWidth="1"/>
    <col min="4873" max="5120" width="9" style="2"/>
    <col min="5121" max="5121" width="6.5" style="2" customWidth="1"/>
    <col min="5122" max="5122" width="2.625" style="2" customWidth="1"/>
    <col min="5123" max="5123" width="11.25" style="2" customWidth="1"/>
    <col min="5124" max="5124" width="9.625" style="2" customWidth="1"/>
    <col min="5125" max="5125" width="11.25" style="2" customWidth="1"/>
    <col min="5126" max="5126" width="9.625" style="2" customWidth="1"/>
    <col min="5127" max="5127" width="15.625" style="2" customWidth="1"/>
    <col min="5128" max="5128" width="9.625" style="2" customWidth="1"/>
    <col min="5129" max="5376" width="9" style="2"/>
    <col min="5377" max="5377" width="6.5" style="2" customWidth="1"/>
    <col min="5378" max="5378" width="2.625" style="2" customWidth="1"/>
    <col min="5379" max="5379" width="11.25" style="2" customWidth="1"/>
    <col min="5380" max="5380" width="9.625" style="2" customWidth="1"/>
    <col min="5381" max="5381" width="11.25" style="2" customWidth="1"/>
    <col min="5382" max="5382" width="9.625" style="2" customWidth="1"/>
    <col min="5383" max="5383" width="15.625" style="2" customWidth="1"/>
    <col min="5384" max="5384" width="9.625" style="2" customWidth="1"/>
    <col min="5385" max="5632" width="9" style="2"/>
    <col min="5633" max="5633" width="6.5" style="2" customWidth="1"/>
    <col min="5634" max="5634" width="2.625" style="2" customWidth="1"/>
    <col min="5635" max="5635" width="11.25" style="2" customWidth="1"/>
    <col min="5636" max="5636" width="9.625" style="2" customWidth="1"/>
    <col min="5637" max="5637" width="11.25" style="2" customWidth="1"/>
    <col min="5638" max="5638" width="9.625" style="2" customWidth="1"/>
    <col min="5639" max="5639" width="15.625" style="2" customWidth="1"/>
    <col min="5640" max="5640" width="9.625" style="2" customWidth="1"/>
    <col min="5641" max="5888" width="9" style="2"/>
    <col min="5889" max="5889" width="6.5" style="2" customWidth="1"/>
    <col min="5890" max="5890" width="2.625" style="2" customWidth="1"/>
    <col min="5891" max="5891" width="11.25" style="2" customWidth="1"/>
    <col min="5892" max="5892" width="9.625" style="2" customWidth="1"/>
    <col min="5893" max="5893" width="11.25" style="2" customWidth="1"/>
    <col min="5894" max="5894" width="9.625" style="2" customWidth="1"/>
    <col min="5895" max="5895" width="15.625" style="2" customWidth="1"/>
    <col min="5896" max="5896" width="9.625" style="2" customWidth="1"/>
    <col min="5897" max="6144" width="9" style="2"/>
    <col min="6145" max="6145" width="6.5" style="2" customWidth="1"/>
    <col min="6146" max="6146" width="2.625" style="2" customWidth="1"/>
    <col min="6147" max="6147" width="11.25" style="2" customWidth="1"/>
    <col min="6148" max="6148" width="9.625" style="2" customWidth="1"/>
    <col min="6149" max="6149" width="11.25" style="2" customWidth="1"/>
    <col min="6150" max="6150" width="9.625" style="2" customWidth="1"/>
    <col min="6151" max="6151" width="15.625" style="2" customWidth="1"/>
    <col min="6152" max="6152" width="9.625" style="2" customWidth="1"/>
    <col min="6153" max="6400" width="9" style="2"/>
    <col min="6401" max="6401" width="6.5" style="2" customWidth="1"/>
    <col min="6402" max="6402" width="2.625" style="2" customWidth="1"/>
    <col min="6403" max="6403" width="11.25" style="2" customWidth="1"/>
    <col min="6404" max="6404" width="9.625" style="2" customWidth="1"/>
    <col min="6405" max="6405" width="11.25" style="2" customWidth="1"/>
    <col min="6406" max="6406" width="9.625" style="2" customWidth="1"/>
    <col min="6407" max="6407" width="15.625" style="2" customWidth="1"/>
    <col min="6408" max="6408" width="9.625" style="2" customWidth="1"/>
    <col min="6409" max="6656" width="9" style="2"/>
    <col min="6657" max="6657" width="6.5" style="2" customWidth="1"/>
    <col min="6658" max="6658" width="2.625" style="2" customWidth="1"/>
    <col min="6659" max="6659" width="11.25" style="2" customWidth="1"/>
    <col min="6660" max="6660" width="9.625" style="2" customWidth="1"/>
    <col min="6661" max="6661" width="11.25" style="2" customWidth="1"/>
    <col min="6662" max="6662" width="9.625" style="2" customWidth="1"/>
    <col min="6663" max="6663" width="15.625" style="2" customWidth="1"/>
    <col min="6664" max="6664" width="9.625" style="2" customWidth="1"/>
    <col min="6665" max="6912" width="9" style="2"/>
    <col min="6913" max="6913" width="6.5" style="2" customWidth="1"/>
    <col min="6914" max="6914" width="2.625" style="2" customWidth="1"/>
    <col min="6915" max="6915" width="11.25" style="2" customWidth="1"/>
    <col min="6916" max="6916" width="9.625" style="2" customWidth="1"/>
    <col min="6917" max="6917" width="11.25" style="2" customWidth="1"/>
    <col min="6918" max="6918" width="9.625" style="2" customWidth="1"/>
    <col min="6919" max="6919" width="15.625" style="2" customWidth="1"/>
    <col min="6920" max="6920" width="9.625" style="2" customWidth="1"/>
    <col min="6921" max="7168" width="9" style="2"/>
    <col min="7169" max="7169" width="6.5" style="2" customWidth="1"/>
    <col min="7170" max="7170" width="2.625" style="2" customWidth="1"/>
    <col min="7171" max="7171" width="11.25" style="2" customWidth="1"/>
    <col min="7172" max="7172" width="9.625" style="2" customWidth="1"/>
    <col min="7173" max="7173" width="11.25" style="2" customWidth="1"/>
    <col min="7174" max="7174" width="9.625" style="2" customWidth="1"/>
    <col min="7175" max="7175" width="15.625" style="2" customWidth="1"/>
    <col min="7176" max="7176" width="9.625" style="2" customWidth="1"/>
    <col min="7177" max="7424" width="9" style="2"/>
    <col min="7425" max="7425" width="6.5" style="2" customWidth="1"/>
    <col min="7426" max="7426" width="2.625" style="2" customWidth="1"/>
    <col min="7427" max="7427" width="11.25" style="2" customWidth="1"/>
    <col min="7428" max="7428" width="9.625" style="2" customWidth="1"/>
    <col min="7429" max="7429" width="11.25" style="2" customWidth="1"/>
    <col min="7430" max="7430" width="9.625" style="2" customWidth="1"/>
    <col min="7431" max="7431" width="15.625" style="2" customWidth="1"/>
    <col min="7432" max="7432" width="9.625" style="2" customWidth="1"/>
    <col min="7433" max="7680" width="9" style="2"/>
    <col min="7681" max="7681" width="6.5" style="2" customWidth="1"/>
    <col min="7682" max="7682" width="2.625" style="2" customWidth="1"/>
    <col min="7683" max="7683" width="11.25" style="2" customWidth="1"/>
    <col min="7684" max="7684" width="9.625" style="2" customWidth="1"/>
    <col min="7685" max="7685" width="11.25" style="2" customWidth="1"/>
    <col min="7686" max="7686" width="9.625" style="2" customWidth="1"/>
    <col min="7687" max="7687" width="15.625" style="2" customWidth="1"/>
    <col min="7688" max="7688" width="9.625" style="2" customWidth="1"/>
    <col min="7689" max="7936" width="9" style="2"/>
    <col min="7937" max="7937" width="6.5" style="2" customWidth="1"/>
    <col min="7938" max="7938" width="2.625" style="2" customWidth="1"/>
    <col min="7939" max="7939" width="11.25" style="2" customWidth="1"/>
    <col min="7940" max="7940" width="9.625" style="2" customWidth="1"/>
    <col min="7941" max="7941" width="11.25" style="2" customWidth="1"/>
    <col min="7942" max="7942" width="9.625" style="2" customWidth="1"/>
    <col min="7943" max="7943" width="15.625" style="2" customWidth="1"/>
    <col min="7944" max="7944" width="9.625" style="2" customWidth="1"/>
    <col min="7945" max="8192" width="9" style="2"/>
    <col min="8193" max="8193" width="6.5" style="2" customWidth="1"/>
    <col min="8194" max="8194" width="2.625" style="2" customWidth="1"/>
    <col min="8195" max="8195" width="11.25" style="2" customWidth="1"/>
    <col min="8196" max="8196" width="9.625" style="2" customWidth="1"/>
    <col min="8197" max="8197" width="11.25" style="2" customWidth="1"/>
    <col min="8198" max="8198" width="9.625" style="2" customWidth="1"/>
    <col min="8199" max="8199" width="15.625" style="2" customWidth="1"/>
    <col min="8200" max="8200" width="9.625" style="2" customWidth="1"/>
    <col min="8201" max="8448" width="9" style="2"/>
    <col min="8449" max="8449" width="6.5" style="2" customWidth="1"/>
    <col min="8450" max="8450" width="2.625" style="2" customWidth="1"/>
    <col min="8451" max="8451" width="11.25" style="2" customWidth="1"/>
    <col min="8452" max="8452" width="9.625" style="2" customWidth="1"/>
    <col min="8453" max="8453" width="11.25" style="2" customWidth="1"/>
    <col min="8454" max="8454" width="9.625" style="2" customWidth="1"/>
    <col min="8455" max="8455" width="15.625" style="2" customWidth="1"/>
    <col min="8456" max="8456" width="9.625" style="2" customWidth="1"/>
    <col min="8457" max="8704" width="9" style="2"/>
    <col min="8705" max="8705" width="6.5" style="2" customWidth="1"/>
    <col min="8706" max="8706" width="2.625" style="2" customWidth="1"/>
    <col min="8707" max="8707" width="11.25" style="2" customWidth="1"/>
    <col min="8708" max="8708" width="9.625" style="2" customWidth="1"/>
    <col min="8709" max="8709" width="11.25" style="2" customWidth="1"/>
    <col min="8710" max="8710" width="9.625" style="2" customWidth="1"/>
    <col min="8711" max="8711" width="15.625" style="2" customWidth="1"/>
    <col min="8712" max="8712" width="9.625" style="2" customWidth="1"/>
    <col min="8713" max="8960" width="9" style="2"/>
    <col min="8961" max="8961" width="6.5" style="2" customWidth="1"/>
    <col min="8962" max="8962" width="2.625" style="2" customWidth="1"/>
    <col min="8963" max="8963" width="11.25" style="2" customWidth="1"/>
    <col min="8964" max="8964" width="9.625" style="2" customWidth="1"/>
    <col min="8965" max="8965" width="11.25" style="2" customWidth="1"/>
    <col min="8966" max="8966" width="9.625" style="2" customWidth="1"/>
    <col min="8967" max="8967" width="15.625" style="2" customWidth="1"/>
    <col min="8968" max="8968" width="9.625" style="2" customWidth="1"/>
    <col min="8969" max="9216" width="9" style="2"/>
    <col min="9217" max="9217" width="6.5" style="2" customWidth="1"/>
    <col min="9218" max="9218" width="2.625" style="2" customWidth="1"/>
    <col min="9219" max="9219" width="11.25" style="2" customWidth="1"/>
    <col min="9220" max="9220" width="9.625" style="2" customWidth="1"/>
    <col min="9221" max="9221" width="11.25" style="2" customWidth="1"/>
    <col min="9222" max="9222" width="9.625" style="2" customWidth="1"/>
    <col min="9223" max="9223" width="15.625" style="2" customWidth="1"/>
    <col min="9224" max="9224" width="9.625" style="2" customWidth="1"/>
    <col min="9225" max="9472" width="9" style="2"/>
    <col min="9473" max="9473" width="6.5" style="2" customWidth="1"/>
    <col min="9474" max="9474" width="2.625" style="2" customWidth="1"/>
    <col min="9475" max="9475" width="11.25" style="2" customWidth="1"/>
    <col min="9476" max="9476" width="9.625" style="2" customWidth="1"/>
    <col min="9477" max="9477" width="11.25" style="2" customWidth="1"/>
    <col min="9478" max="9478" width="9.625" style="2" customWidth="1"/>
    <col min="9479" max="9479" width="15.625" style="2" customWidth="1"/>
    <col min="9480" max="9480" width="9.625" style="2" customWidth="1"/>
    <col min="9481" max="9728" width="9" style="2"/>
    <col min="9729" max="9729" width="6.5" style="2" customWidth="1"/>
    <col min="9730" max="9730" width="2.625" style="2" customWidth="1"/>
    <col min="9731" max="9731" width="11.25" style="2" customWidth="1"/>
    <col min="9732" max="9732" width="9.625" style="2" customWidth="1"/>
    <col min="9733" max="9733" width="11.25" style="2" customWidth="1"/>
    <col min="9734" max="9734" width="9.625" style="2" customWidth="1"/>
    <col min="9735" max="9735" width="15.625" style="2" customWidth="1"/>
    <col min="9736" max="9736" width="9.625" style="2" customWidth="1"/>
    <col min="9737" max="9984" width="9" style="2"/>
    <col min="9985" max="9985" width="6.5" style="2" customWidth="1"/>
    <col min="9986" max="9986" width="2.625" style="2" customWidth="1"/>
    <col min="9987" max="9987" width="11.25" style="2" customWidth="1"/>
    <col min="9988" max="9988" width="9.625" style="2" customWidth="1"/>
    <col min="9989" max="9989" width="11.25" style="2" customWidth="1"/>
    <col min="9990" max="9990" width="9.625" style="2" customWidth="1"/>
    <col min="9991" max="9991" width="15.625" style="2" customWidth="1"/>
    <col min="9992" max="9992" width="9.625" style="2" customWidth="1"/>
    <col min="9993" max="10240" width="9" style="2"/>
    <col min="10241" max="10241" width="6.5" style="2" customWidth="1"/>
    <col min="10242" max="10242" width="2.625" style="2" customWidth="1"/>
    <col min="10243" max="10243" width="11.25" style="2" customWidth="1"/>
    <col min="10244" max="10244" width="9.625" style="2" customWidth="1"/>
    <col min="10245" max="10245" width="11.25" style="2" customWidth="1"/>
    <col min="10246" max="10246" width="9.625" style="2" customWidth="1"/>
    <col min="10247" max="10247" width="15.625" style="2" customWidth="1"/>
    <col min="10248" max="10248" width="9.625" style="2" customWidth="1"/>
    <col min="10249" max="10496" width="9" style="2"/>
    <col min="10497" max="10497" width="6.5" style="2" customWidth="1"/>
    <col min="10498" max="10498" width="2.625" style="2" customWidth="1"/>
    <col min="10499" max="10499" width="11.25" style="2" customWidth="1"/>
    <col min="10500" max="10500" width="9.625" style="2" customWidth="1"/>
    <col min="10501" max="10501" width="11.25" style="2" customWidth="1"/>
    <col min="10502" max="10502" width="9.625" style="2" customWidth="1"/>
    <col min="10503" max="10503" width="15.625" style="2" customWidth="1"/>
    <col min="10504" max="10504" width="9.625" style="2" customWidth="1"/>
    <col min="10505" max="10752" width="9" style="2"/>
    <col min="10753" max="10753" width="6.5" style="2" customWidth="1"/>
    <col min="10754" max="10754" width="2.625" style="2" customWidth="1"/>
    <col min="10755" max="10755" width="11.25" style="2" customWidth="1"/>
    <col min="10756" max="10756" width="9.625" style="2" customWidth="1"/>
    <col min="10757" max="10757" width="11.25" style="2" customWidth="1"/>
    <col min="10758" max="10758" width="9.625" style="2" customWidth="1"/>
    <col min="10759" max="10759" width="15.625" style="2" customWidth="1"/>
    <col min="10760" max="10760" width="9.625" style="2" customWidth="1"/>
    <col min="10761" max="11008" width="9" style="2"/>
    <col min="11009" max="11009" width="6.5" style="2" customWidth="1"/>
    <col min="11010" max="11010" width="2.625" style="2" customWidth="1"/>
    <col min="11011" max="11011" width="11.25" style="2" customWidth="1"/>
    <col min="11012" max="11012" width="9.625" style="2" customWidth="1"/>
    <col min="11013" max="11013" width="11.25" style="2" customWidth="1"/>
    <col min="11014" max="11014" width="9.625" style="2" customWidth="1"/>
    <col min="11015" max="11015" width="15.625" style="2" customWidth="1"/>
    <col min="11016" max="11016" width="9.625" style="2" customWidth="1"/>
    <col min="11017" max="11264" width="9" style="2"/>
    <col min="11265" max="11265" width="6.5" style="2" customWidth="1"/>
    <col min="11266" max="11266" width="2.625" style="2" customWidth="1"/>
    <col min="11267" max="11267" width="11.25" style="2" customWidth="1"/>
    <col min="11268" max="11268" width="9.625" style="2" customWidth="1"/>
    <col min="11269" max="11269" width="11.25" style="2" customWidth="1"/>
    <col min="11270" max="11270" width="9.625" style="2" customWidth="1"/>
    <col min="11271" max="11271" width="15.625" style="2" customWidth="1"/>
    <col min="11272" max="11272" width="9.625" style="2" customWidth="1"/>
    <col min="11273" max="11520" width="9" style="2"/>
    <col min="11521" max="11521" width="6.5" style="2" customWidth="1"/>
    <col min="11522" max="11522" width="2.625" style="2" customWidth="1"/>
    <col min="11523" max="11523" width="11.25" style="2" customWidth="1"/>
    <col min="11524" max="11524" width="9.625" style="2" customWidth="1"/>
    <col min="11525" max="11525" width="11.25" style="2" customWidth="1"/>
    <col min="11526" max="11526" width="9.625" style="2" customWidth="1"/>
    <col min="11527" max="11527" width="15.625" style="2" customWidth="1"/>
    <col min="11528" max="11528" width="9.625" style="2" customWidth="1"/>
    <col min="11529" max="11776" width="9" style="2"/>
    <col min="11777" max="11777" width="6.5" style="2" customWidth="1"/>
    <col min="11778" max="11778" width="2.625" style="2" customWidth="1"/>
    <col min="11779" max="11779" width="11.25" style="2" customWidth="1"/>
    <col min="11780" max="11780" width="9.625" style="2" customWidth="1"/>
    <col min="11781" max="11781" width="11.25" style="2" customWidth="1"/>
    <col min="11782" max="11782" width="9.625" style="2" customWidth="1"/>
    <col min="11783" max="11783" width="15.625" style="2" customWidth="1"/>
    <col min="11784" max="11784" width="9.625" style="2" customWidth="1"/>
    <col min="11785" max="12032" width="9" style="2"/>
    <col min="12033" max="12033" width="6.5" style="2" customWidth="1"/>
    <col min="12034" max="12034" width="2.625" style="2" customWidth="1"/>
    <col min="12035" max="12035" width="11.25" style="2" customWidth="1"/>
    <col min="12036" max="12036" width="9.625" style="2" customWidth="1"/>
    <col min="12037" max="12037" width="11.25" style="2" customWidth="1"/>
    <col min="12038" max="12038" width="9.625" style="2" customWidth="1"/>
    <col min="12039" max="12039" width="15.625" style="2" customWidth="1"/>
    <col min="12040" max="12040" width="9.625" style="2" customWidth="1"/>
    <col min="12041" max="12288" width="9" style="2"/>
    <col min="12289" max="12289" width="6.5" style="2" customWidth="1"/>
    <col min="12290" max="12290" width="2.625" style="2" customWidth="1"/>
    <col min="12291" max="12291" width="11.25" style="2" customWidth="1"/>
    <col min="12292" max="12292" width="9.625" style="2" customWidth="1"/>
    <col min="12293" max="12293" width="11.25" style="2" customWidth="1"/>
    <col min="12294" max="12294" width="9.625" style="2" customWidth="1"/>
    <col min="12295" max="12295" width="15.625" style="2" customWidth="1"/>
    <col min="12296" max="12296" width="9.625" style="2" customWidth="1"/>
    <col min="12297" max="12544" width="9" style="2"/>
    <col min="12545" max="12545" width="6.5" style="2" customWidth="1"/>
    <col min="12546" max="12546" width="2.625" style="2" customWidth="1"/>
    <col min="12547" max="12547" width="11.25" style="2" customWidth="1"/>
    <col min="12548" max="12548" width="9.625" style="2" customWidth="1"/>
    <col min="12549" max="12549" width="11.25" style="2" customWidth="1"/>
    <col min="12550" max="12550" width="9.625" style="2" customWidth="1"/>
    <col min="12551" max="12551" width="15.625" style="2" customWidth="1"/>
    <col min="12552" max="12552" width="9.625" style="2" customWidth="1"/>
    <col min="12553" max="12800" width="9" style="2"/>
    <col min="12801" max="12801" width="6.5" style="2" customWidth="1"/>
    <col min="12802" max="12802" width="2.625" style="2" customWidth="1"/>
    <col min="12803" max="12803" width="11.25" style="2" customWidth="1"/>
    <col min="12804" max="12804" width="9.625" style="2" customWidth="1"/>
    <col min="12805" max="12805" width="11.25" style="2" customWidth="1"/>
    <col min="12806" max="12806" width="9.625" style="2" customWidth="1"/>
    <col min="12807" max="12807" width="15.625" style="2" customWidth="1"/>
    <col min="12808" max="12808" width="9.625" style="2" customWidth="1"/>
    <col min="12809" max="13056" width="9" style="2"/>
    <col min="13057" max="13057" width="6.5" style="2" customWidth="1"/>
    <col min="13058" max="13058" width="2.625" style="2" customWidth="1"/>
    <col min="13059" max="13059" width="11.25" style="2" customWidth="1"/>
    <col min="13060" max="13060" width="9.625" style="2" customWidth="1"/>
    <col min="13061" max="13061" width="11.25" style="2" customWidth="1"/>
    <col min="13062" max="13062" width="9.625" style="2" customWidth="1"/>
    <col min="13063" max="13063" width="15.625" style="2" customWidth="1"/>
    <col min="13064" max="13064" width="9.625" style="2" customWidth="1"/>
    <col min="13065" max="13312" width="9" style="2"/>
    <col min="13313" max="13313" width="6.5" style="2" customWidth="1"/>
    <col min="13314" max="13314" width="2.625" style="2" customWidth="1"/>
    <col min="13315" max="13315" width="11.25" style="2" customWidth="1"/>
    <col min="13316" max="13316" width="9.625" style="2" customWidth="1"/>
    <col min="13317" max="13317" width="11.25" style="2" customWidth="1"/>
    <col min="13318" max="13318" width="9.625" style="2" customWidth="1"/>
    <col min="13319" max="13319" width="15.625" style="2" customWidth="1"/>
    <col min="13320" max="13320" width="9.625" style="2" customWidth="1"/>
    <col min="13321" max="13568" width="9" style="2"/>
    <col min="13569" max="13569" width="6.5" style="2" customWidth="1"/>
    <col min="13570" max="13570" width="2.625" style="2" customWidth="1"/>
    <col min="13571" max="13571" width="11.25" style="2" customWidth="1"/>
    <col min="13572" max="13572" width="9.625" style="2" customWidth="1"/>
    <col min="13573" max="13573" width="11.25" style="2" customWidth="1"/>
    <col min="13574" max="13574" width="9.625" style="2" customWidth="1"/>
    <col min="13575" max="13575" width="15.625" style="2" customWidth="1"/>
    <col min="13576" max="13576" width="9.625" style="2" customWidth="1"/>
    <col min="13577" max="13824" width="9" style="2"/>
    <col min="13825" max="13825" width="6.5" style="2" customWidth="1"/>
    <col min="13826" max="13826" width="2.625" style="2" customWidth="1"/>
    <col min="13827" max="13827" width="11.25" style="2" customWidth="1"/>
    <col min="13828" max="13828" width="9.625" style="2" customWidth="1"/>
    <col min="13829" max="13829" width="11.25" style="2" customWidth="1"/>
    <col min="13830" max="13830" width="9.625" style="2" customWidth="1"/>
    <col min="13831" max="13831" width="15.625" style="2" customWidth="1"/>
    <col min="13832" max="13832" width="9.625" style="2" customWidth="1"/>
    <col min="13833" max="14080" width="9" style="2"/>
    <col min="14081" max="14081" width="6.5" style="2" customWidth="1"/>
    <col min="14082" max="14082" width="2.625" style="2" customWidth="1"/>
    <col min="14083" max="14083" width="11.25" style="2" customWidth="1"/>
    <col min="14084" max="14084" width="9.625" style="2" customWidth="1"/>
    <col min="14085" max="14085" width="11.25" style="2" customWidth="1"/>
    <col min="14086" max="14086" width="9.625" style="2" customWidth="1"/>
    <col min="14087" max="14087" width="15.625" style="2" customWidth="1"/>
    <col min="14088" max="14088" width="9.625" style="2" customWidth="1"/>
    <col min="14089" max="14336" width="9" style="2"/>
    <col min="14337" max="14337" width="6.5" style="2" customWidth="1"/>
    <col min="14338" max="14338" width="2.625" style="2" customWidth="1"/>
    <col min="14339" max="14339" width="11.25" style="2" customWidth="1"/>
    <col min="14340" max="14340" width="9.625" style="2" customWidth="1"/>
    <col min="14341" max="14341" width="11.25" style="2" customWidth="1"/>
    <col min="14342" max="14342" width="9.625" style="2" customWidth="1"/>
    <col min="14343" max="14343" width="15.625" style="2" customWidth="1"/>
    <col min="14344" max="14344" width="9.625" style="2" customWidth="1"/>
    <col min="14345" max="14592" width="9" style="2"/>
    <col min="14593" max="14593" width="6.5" style="2" customWidth="1"/>
    <col min="14594" max="14594" width="2.625" style="2" customWidth="1"/>
    <col min="14595" max="14595" width="11.25" style="2" customWidth="1"/>
    <col min="14596" max="14596" width="9.625" style="2" customWidth="1"/>
    <col min="14597" max="14597" width="11.25" style="2" customWidth="1"/>
    <col min="14598" max="14598" width="9.625" style="2" customWidth="1"/>
    <col min="14599" max="14599" width="15.625" style="2" customWidth="1"/>
    <col min="14600" max="14600" width="9.625" style="2" customWidth="1"/>
    <col min="14601" max="14848" width="9" style="2"/>
    <col min="14849" max="14849" width="6.5" style="2" customWidth="1"/>
    <col min="14850" max="14850" width="2.625" style="2" customWidth="1"/>
    <col min="14851" max="14851" width="11.25" style="2" customWidth="1"/>
    <col min="14852" max="14852" width="9.625" style="2" customWidth="1"/>
    <col min="14853" max="14853" width="11.25" style="2" customWidth="1"/>
    <col min="14854" max="14854" width="9.625" style="2" customWidth="1"/>
    <col min="14855" max="14855" width="15.625" style="2" customWidth="1"/>
    <col min="14856" max="14856" width="9.625" style="2" customWidth="1"/>
    <col min="14857" max="15104" width="9" style="2"/>
    <col min="15105" max="15105" width="6.5" style="2" customWidth="1"/>
    <col min="15106" max="15106" width="2.625" style="2" customWidth="1"/>
    <col min="15107" max="15107" width="11.25" style="2" customWidth="1"/>
    <col min="15108" max="15108" width="9.625" style="2" customWidth="1"/>
    <col min="15109" max="15109" width="11.25" style="2" customWidth="1"/>
    <col min="15110" max="15110" width="9.625" style="2" customWidth="1"/>
    <col min="15111" max="15111" width="15.625" style="2" customWidth="1"/>
    <col min="15112" max="15112" width="9.625" style="2" customWidth="1"/>
    <col min="15113" max="15360" width="9" style="2"/>
    <col min="15361" max="15361" width="6.5" style="2" customWidth="1"/>
    <col min="15362" max="15362" width="2.625" style="2" customWidth="1"/>
    <col min="15363" max="15363" width="11.25" style="2" customWidth="1"/>
    <col min="15364" max="15364" width="9.625" style="2" customWidth="1"/>
    <col min="15365" max="15365" width="11.25" style="2" customWidth="1"/>
    <col min="15366" max="15366" width="9.625" style="2" customWidth="1"/>
    <col min="15367" max="15367" width="15.625" style="2" customWidth="1"/>
    <col min="15368" max="15368" width="9.625" style="2" customWidth="1"/>
    <col min="15369" max="15616" width="9" style="2"/>
    <col min="15617" max="15617" width="6.5" style="2" customWidth="1"/>
    <col min="15618" max="15618" width="2.625" style="2" customWidth="1"/>
    <col min="15619" max="15619" width="11.25" style="2" customWidth="1"/>
    <col min="15620" max="15620" width="9.625" style="2" customWidth="1"/>
    <col min="15621" max="15621" width="11.25" style="2" customWidth="1"/>
    <col min="15622" max="15622" width="9.625" style="2" customWidth="1"/>
    <col min="15623" max="15623" width="15.625" style="2" customWidth="1"/>
    <col min="15624" max="15624" width="9.625" style="2" customWidth="1"/>
    <col min="15625" max="15872" width="9" style="2"/>
    <col min="15873" max="15873" width="6.5" style="2" customWidth="1"/>
    <col min="15874" max="15874" width="2.625" style="2" customWidth="1"/>
    <col min="15875" max="15875" width="11.25" style="2" customWidth="1"/>
    <col min="15876" max="15876" width="9.625" style="2" customWidth="1"/>
    <col min="15877" max="15877" width="11.25" style="2" customWidth="1"/>
    <col min="15878" max="15878" width="9.625" style="2" customWidth="1"/>
    <col min="15879" max="15879" width="15.625" style="2" customWidth="1"/>
    <col min="15880" max="15880" width="9.625" style="2" customWidth="1"/>
    <col min="15881" max="16128" width="9" style="2"/>
    <col min="16129" max="16129" width="6.5" style="2" customWidth="1"/>
    <col min="16130" max="16130" width="2.625" style="2" customWidth="1"/>
    <col min="16131" max="16131" width="11.25" style="2" customWidth="1"/>
    <col min="16132" max="16132" width="9.625" style="2" customWidth="1"/>
    <col min="16133" max="16133" width="11.25" style="2" customWidth="1"/>
    <col min="16134" max="16134" width="9.625" style="2" customWidth="1"/>
    <col min="16135" max="16135" width="15.625" style="2" customWidth="1"/>
    <col min="16136" max="16136" width="9.625" style="2" customWidth="1"/>
    <col min="16137" max="16384" width="9" style="2"/>
  </cols>
  <sheetData>
    <row r="1" spans="1:8" ht="24.75" customHeight="1" x14ac:dyDescent="0.2">
      <c r="A1" s="246" t="s">
        <v>0</v>
      </c>
      <c r="B1" s="1"/>
    </row>
    <row r="2" spans="1:8" ht="12.75" customHeight="1" thickBot="1" x14ac:dyDescent="0.2">
      <c r="A2" s="3"/>
      <c r="B2" s="3"/>
      <c r="G2" s="4"/>
      <c r="H2" s="108"/>
    </row>
    <row r="3" spans="1:8" s="6" customFormat="1" ht="20.25" customHeight="1" x14ac:dyDescent="0.4">
      <c r="A3" s="309" t="s">
        <v>1</v>
      </c>
      <c r="B3" s="310"/>
      <c r="C3" s="305" t="s">
        <v>2</v>
      </c>
      <c r="D3" s="306"/>
      <c r="E3" s="305" t="s">
        <v>3</v>
      </c>
      <c r="F3" s="306"/>
      <c r="G3" s="307" t="s">
        <v>4</v>
      </c>
      <c r="H3" s="308"/>
    </row>
    <row r="4" spans="1:8" s="6" customFormat="1" ht="18.75" customHeight="1" x14ac:dyDescent="0.4">
      <c r="A4" s="311"/>
      <c r="B4" s="312"/>
      <c r="C4" s="7"/>
      <c r="D4" s="8" t="s">
        <v>5</v>
      </c>
      <c r="E4" s="9" t="s">
        <v>6</v>
      </c>
      <c r="F4" s="8" t="s">
        <v>5</v>
      </c>
      <c r="G4" s="10" t="s">
        <v>7</v>
      </c>
      <c r="H4" s="11" t="s">
        <v>5</v>
      </c>
    </row>
    <row r="5" spans="1:8" ht="22.5" hidden="1" customHeight="1" x14ac:dyDescent="0.15">
      <c r="A5" s="12" t="s">
        <v>214</v>
      </c>
      <c r="B5" s="13">
        <v>-1994</v>
      </c>
      <c r="C5" s="14">
        <v>837</v>
      </c>
      <c r="D5" s="15" t="s">
        <v>8</v>
      </c>
      <c r="E5" s="14">
        <v>20216</v>
      </c>
      <c r="F5" s="15" t="s">
        <v>8</v>
      </c>
      <c r="G5" s="14">
        <v>77744849</v>
      </c>
      <c r="H5" s="16" t="s">
        <v>8</v>
      </c>
    </row>
    <row r="6" spans="1:8" ht="22.5" hidden="1" customHeight="1" x14ac:dyDescent="0.15">
      <c r="A6" s="17">
        <v>7</v>
      </c>
      <c r="B6" s="18">
        <v>-1995</v>
      </c>
      <c r="C6" s="14">
        <v>821</v>
      </c>
      <c r="D6" s="19">
        <f t="shared" ref="D6:D21" si="0">ROUND(C6/C5*100-100,2)</f>
        <v>-1.91</v>
      </c>
      <c r="E6" s="14">
        <v>20300</v>
      </c>
      <c r="F6" s="19">
        <f t="shared" ref="F6:F24" si="1">ROUND(E6/E5*100-100,2)</f>
        <v>0.42</v>
      </c>
      <c r="G6" s="14">
        <v>86489319</v>
      </c>
      <c r="H6" s="19">
        <f t="shared" ref="H6:H25" si="2">ROUND(G6/G5*100-100,2)</f>
        <v>11.25</v>
      </c>
    </row>
    <row r="7" spans="1:8" ht="22.5" hidden="1" customHeight="1" x14ac:dyDescent="0.15">
      <c r="A7" s="17">
        <v>8</v>
      </c>
      <c r="B7" s="18">
        <v>-1996</v>
      </c>
      <c r="C7" s="14">
        <v>818</v>
      </c>
      <c r="D7" s="19">
        <f t="shared" si="0"/>
        <v>-0.37</v>
      </c>
      <c r="E7" s="14">
        <v>20448</v>
      </c>
      <c r="F7" s="19">
        <f t="shared" si="1"/>
        <v>0.73</v>
      </c>
      <c r="G7" s="14">
        <v>100941260</v>
      </c>
      <c r="H7" s="19">
        <f t="shared" si="2"/>
        <v>16.71</v>
      </c>
    </row>
    <row r="8" spans="1:8" ht="22.5" hidden="1" customHeight="1" x14ac:dyDescent="0.15">
      <c r="A8" s="17">
        <v>9</v>
      </c>
      <c r="B8" s="18">
        <v>-1997</v>
      </c>
      <c r="C8" s="20">
        <v>822</v>
      </c>
      <c r="D8" s="19">
        <f t="shared" si="0"/>
        <v>0.49</v>
      </c>
      <c r="E8" s="20">
        <v>20800</v>
      </c>
      <c r="F8" s="19">
        <f t="shared" si="1"/>
        <v>1.72</v>
      </c>
      <c r="G8" s="20">
        <v>110303303</v>
      </c>
      <c r="H8" s="19">
        <f t="shared" si="2"/>
        <v>9.27</v>
      </c>
    </row>
    <row r="9" spans="1:8" ht="22.5" hidden="1" customHeight="1" x14ac:dyDescent="0.15">
      <c r="A9" s="17">
        <v>10</v>
      </c>
      <c r="B9" s="18">
        <v>-1998</v>
      </c>
      <c r="C9" s="14">
        <v>862</v>
      </c>
      <c r="D9" s="19">
        <f t="shared" si="0"/>
        <v>4.87</v>
      </c>
      <c r="E9" s="14">
        <v>20988</v>
      </c>
      <c r="F9" s="19">
        <f t="shared" si="1"/>
        <v>0.9</v>
      </c>
      <c r="G9" s="14">
        <v>111229447</v>
      </c>
      <c r="H9" s="19">
        <f t="shared" si="2"/>
        <v>0.84</v>
      </c>
    </row>
    <row r="10" spans="1:8" ht="22.5" hidden="1" customHeight="1" x14ac:dyDescent="0.15">
      <c r="A10" s="17">
        <v>11</v>
      </c>
      <c r="B10" s="18">
        <v>-1999</v>
      </c>
      <c r="C10" s="14">
        <v>856</v>
      </c>
      <c r="D10" s="19">
        <f t="shared" si="0"/>
        <v>-0.7</v>
      </c>
      <c r="E10" s="14">
        <v>20927</v>
      </c>
      <c r="F10" s="19">
        <f t="shared" si="1"/>
        <v>-0.28999999999999998</v>
      </c>
      <c r="G10" s="14">
        <v>114833726</v>
      </c>
      <c r="H10" s="19">
        <f t="shared" si="2"/>
        <v>3.24</v>
      </c>
    </row>
    <row r="11" spans="1:8" ht="22.5" hidden="1" customHeight="1" x14ac:dyDescent="0.15">
      <c r="A11" s="17">
        <v>12</v>
      </c>
      <c r="B11" s="18">
        <v>-2000</v>
      </c>
      <c r="C11" s="14">
        <v>804</v>
      </c>
      <c r="D11" s="19">
        <f t="shared" si="0"/>
        <v>-6.07</v>
      </c>
      <c r="E11" s="14">
        <v>20890</v>
      </c>
      <c r="F11" s="19">
        <f t="shared" si="1"/>
        <v>-0.18</v>
      </c>
      <c r="G11" s="14">
        <v>129263055</v>
      </c>
      <c r="H11" s="19">
        <f t="shared" si="2"/>
        <v>12.57</v>
      </c>
    </row>
    <row r="12" spans="1:8" ht="22.5" hidden="1" customHeight="1" x14ac:dyDescent="0.15">
      <c r="A12" s="17">
        <v>13</v>
      </c>
      <c r="B12" s="18">
        <v>-2001</v>
      </c>
      <c r="C12" s="14">
        <v>783</v>
      </c>
      <c r="D12" s="19">
        <f t="shared" si="0"/>
        <v>-2.61</v>
      </c>
      <c r="E12" s="14">
        <v>20477</v>
      </c>
      <c r="F12" s="19">
        <f t="shared" si="1"/>
        <v>-1.98</v>
      </c>
      <c r="G12" s="14">
        <v>119905740</v>
      </c>
      <c r="H12" s="19">
        <f t="shared" si="2"/>
        <v>-7.24</v>
      </c>
    </row>
    <row r="13" spans="1:8" ht="22.5" hidden="1" customHeight="1" x14ac:dyDescent="0.15">
      <c r="A13" s="17">
        <v>14</v>
      </c>
      <c r="B13" s="18">
        <v>-2002</v>
      </c>
      <c r="C13" s="14">
        <v>767</v>
      </c>
      <c r="D13" s="19">
        <f t="shared" si="0"/>
        <v>-2.04</v>
      </c>
      <c r="E13" s="14">
        <v>20480</v>
      </c>
      <c r="F13" s="19">
        <f t="shared" si="1"/>
        <v>0.01</v>
      </c>
      <c r="G13" s="14">
        <v>120504606</v>
      </c>
      <c r="H13" s="19">
        <f t="shared" si="2"/>
        <v>0.5</v>
      </c>
    </row>
    <row r="14" spans="1:8" ht="22.5" hidden="1" customHeight="1" x14ac:dyDescent="0.15">
      <c r="A14" s="17">
        <v>15</v>
      </c>
      <c r="B14" s="18">
        <v>-2003</v>
      </c>
      <c r="C14" s="14">
        <v>714</v>
      </c>
      <c r="D14" s="19">
        <f t="shared" si="0"/>
        <v>-6.91</v>
      </c>
      <c r="E14" s="14">
        <v>20043</v>
      </c>
      <c r="F14" s="19">
        <f t="shared" si="1"/>
        <v>-2.13</v>
      </c>
      <c r="G14" s="14">
        <v>127569548</v>
      </c>
      <c r="H14" s="19">
        <f t="shared" si="2"/>
        <v>5.86</v>
      </c>
    </row>
    <row r="15" spans="1:8" ht="22.5" hidden="1" customHeight="1" x14ac:dyDescent="0.15">
      <c r="A15" s="17">
        <v>16</v>
      </c>
      <c r="B15" s="18">
        <v>-2004</v>
      </c>
      <c r="C15" s="20">
        <v>722</v>
      </c>
      <c r="D15" s="19">
        <f t="shared" si="0"/>
        <v>1.1200000000000001</v>
      </c>
      <c r="E15" s="20">
        <v>20612</v>
      </c>
      <c r="F15" s="19">
        <f t="shared" si="1"/>
        <v>2.84</v>
      </c>
      <c r="G15" s="20">
        <v>134801973</v>
      </c>
      <c r="H15" s="19">
        <f t="shared" si="2"/>
        <v>5.67</v>
      </c>
    </row>
    <row r="16" spans="1:8" s="6" customFormat="1" ht="22.5" customHeight="1" x14ac:dyDescent="0.4">
      <c r="A16" s="175" t="s">
        <v>216</v>
      </c>
      <c r="B16" s="176">
        <v>-2005</v>
      </c>
      <c r="C16" s="177">
        <v>703</v>
      </c>
      <c r="D16" s="178" t="s">
        <v>217</v>
      </c>
      <c r="E16" s="177">
        <v>21224</v>
      </c>
      <c r="F16" s="178" t="s">
        <v>218</v>
      </c>
      <c r="G16" s="177">
        <v>144691486</v>
      </c>
      <c r="H16" s="178" t="s">
        <v>219</v>
      </c>
    </row>
    <row r="17" spans="1:9" s="6" customFormat="1" ht="22.5" customHeight="1" x14ac:dyDescent="0.4">
      <c r="A17" s="179">
        <v>18</v>
      </c>
      <c r="B17" s="176">
        <v>-2006</v>
      </c>
      <c r="C17" s="180">
        <v>737</v>
      </c>
      <c r="D17" s="181">
        <f t="shared" si="0"/>
        <v>4.84</v>
      </c>
      <c r="E17" s="180">
        <v>21747</v>
      </c>
      <c r="F17" s="181">
        <f t="shared" si="1"/>
        <v>2.46</v>
      </c>
      <c r="G17" s="180">
        <v>145021883</v>
      </c>
      <c r="H17" s="181">
        <f t="shared" si="2"/>
        <v>0.23</v>
      </c>
    </row>
    <row r="18" spans="1:9" s="6" customFormat="1" ht="22.5" customHeight="1" x14ac:dyDescent="0.4">
      <c r="A18" s="179">
        <v>19</v>
      </c>
      <c r="B18" s="176">
        <v>-2007</v>
      </c>
      <c r="C18" s="180">
        <v>747</v>
      </c>
      <c r="D18" s="182">
        <f t="shared" si="0"/>
        <v>1.36</v>
      </c>
      <c r="E18" s="180">
        <v>23608</v>
      </c>
      <c r="F18" s="182">
        <f t="shared" si="1"/>
        <v>8.56</v>
      </c>
      <c r="G18" s="180">
        <v>152572099</v>
      </c>
      <c r="H18" s="182">
        <f t="shared" si="2"/>
        <v>5.21</v>
      </c>
      <c r="I18" s="53"/>
    </row>
    <row r="19" spans="1:9" s="6" customFormat="1" ht="22.5" customHeight="1" x14ac:dyDescent="0.4">
      <c r="A19" s="179">
        <v>20</v>
      </c>
      <c r="B19" s="176">
        <v>-2008</v>
      </c>
      <c r="C19" s="180">
        <v>651</v>
      </c>
      <c r="D19" s="181">
        <f t="shared" si="0"/>
        <v>-12.85</v>
      </c>
      <c r="E19" s="180">
        <v>23381</v>
      </c>
      <c r="F19" s="181">
        <f t="shared" si="1"/>
        <v>-0.96</v>
      </c>
      <c r="G19" s="180">
        <v>161121384</v>
      </c>
      <c r="H19" s="181">
        <f t="shared" si="2"/>
        <v>5.6</v>
      </c>
    </row>
    <row r="20" spans="1:9" s="6" customFormat="1" ht="22.5" customHeight="1" x14ac:dyDescent="0.4">
      <c r="A20" s="179">
        <v>21</v>
      </c>
      <c r="B20" s="176">
        <v>-2009</v>
      </c>
      <c r="C20" s="180">
        <v>634</v>
      </c>
      <c r="D20" s="181">
        <f t="shared" si="0"/>
        <v>-2.61</v>
      </c>
      <c r="E20" s="180">
        <v>20681</v>
      </c>
      <c r="F20" s="181">
        <f t="shared" si="1"/>
        <v>-11.55</v>
      </c>
      <c r="G20" s="180">
        <v>124814105</v>
      </c>
      <c r="H20" s="181">
        <f t="shared" si="2"/>
        <v>-22.53</v>
      </c>
    </row>
    <row r="21" spans="1:9" s="6" customFormat="1" ht="22.5" customHeight="1" x14ac:dyDescent="0.4">
      <c r="A21" s="179">
        <v>22</v>
      </c>
      <c r="B21" s="176">
        <v>-2010</v>
      </c>
      <c r="C21" s="180">
        <v>624</v>
      </c>
      <c r="D21" s="181">
        <f t="shared" si="0"/>
        <v>-1.58</v>
      </c>
      <c r="E21" s="180">
        <v>21820</v>
      </c>
      <c r="F21" s="181">
        <f t="shared" si="1"/>
        <v>5.51</v>
      </c>
      <c r="G21" s="180">
        <v>118012276</v>
      </c>
      <c r="H21" s="181">
        <f t="shared" si="2"/>
        <v>-5.45</v>
      </c>
    </row>
    <row r="22" spans="1:9" s="6" customFormat="1" ht="22.5" customHeight="1" x14ac:dyDescent="0.4">
      <c r="A22" s="179">
        <v>23</v>
      </c>
      <c r="B22" s="176">
        <v>-2011</v>
      </c>
      <c r="C22" s="180">
        <v>562</v>
      </c>
      <c r="D22" s="182">
        <f t="shared" ref="D22:D26" si="3">ROUND(C22/C21*100-100,2)</f>
        <v>-9.94</v>
      </c>
      <c r="E22" s="180">
        <v>21432</v>
      </c>
      <c r="F22" s="182">
        <f t="shared" si="1"/>
        <v>-1.78</v>
      </c>
      <c r="G22" s="180">
        <v>105199388</v>
      </c>
      <c r="H22" s="182">
        <f t="shared" si="2"/>
        <v>-10.86</v>
      </c>
    </row>
    <row r="23" spans="1:9" s="6" customFormat="1" ht="22.5" customHeight="1" x14ac:dyDescent="0.4">
      <c r="A23" s="179">
        <v>24</v>
      </c>
      <c r="B23" s="176">
        <v>-2012</v>
      </c>
      <c r="C23" s="180">
        <v>621</v>
      </c>
      <c r="D23" s="182">
        <f t="shared" si="3"/>
        <v>10.5</v>
      </c>
      <c r="E23" s="180">
        <v>21155</v>
      </c>
      <c r="F23" s="182">
        <f t="shared" si="1"/>
        <v>-1.29</v>
      </c>
      <c r="G23" s="180">
        <v>106935288</v>
      </c>
      <c r="H23" s="182">
        <f t="shared" si="2"/>
        <v>1.65</v>
      </c>
    </row>
    <row r="24" spans="1:9" s="6" customFormat="1" ht="22.5" customHeight="1" x14ac:dyDescent="0.4">
      <c r="A24" s="179">
        <v>25</v>
      </c>
      <c r="B24" s="176">
        <v>-2013</v>
      </c>
      <c r="C24" s="180">
        <v>615</v>
      </c>
      <c r="D24" s="181">
        <f t="shared" si="3"/>
        <v>-0.97</v>
      </c>
      <c r="E24" s="180">
        <v>21397</v>
      </c>
      <c r="F24" s="182">
        <f t="shared" si="1"/>
        <v>1.1399999999999999</v>
      </c>
      <c r="G24" s="180">
        <v>104642793</v>
      </c>
      <c r="H24" s="182">
        <f t="shared" si="2"/>
        <v>-2.14</v>
      </c>
    </row>
    <row r="25" spans="1:9" s="6" customFormat="1" ht="22.5" customHeight="1" x14ac:dyDescent="0.4">
      <c r="A25" s="179">
        <v>26</v>
      </c>
      <c r="B25" s="176">
        <v>-2014</v>
      </c>
      <c r="C25" s="183">
        <v>608</v>
      </c>
      <c r="D25" s="182">
        <f t="shared" si="3"/>
        <v>-1.1399999999999999</v>
      </c>
      <c r="E25" s="180">
        <v>21407</v>
      </c>
      <c r="F25" s="182">
        <f>ROUND(E25/E24*100-100,2)</f>
        <v>0.05</v>
      </c>
      <c r="G25" s="180">
        <v>106736391</v>
      </c>
      <c r="H25" s="182">
        <f t="shared" si="2"/>
        <v>2</v>
      </c>
    </row>
    <row r="26" spans="1:9" s="6" customFormat="1" ht="22.5" customHeight="1" x14ac:dyDescent="0.4">
      <c r="A26" s="179">
        <v>27</v>
      </c>
      <c r="B26" s="176">
        <v>-2015</v>
      </c>
      <c r="C26" s="183">
        <v>577</v>
      </c>
      <c r="D26" s="182">
        <f t="shared" si="3"/>
        <v>-5.0999999999999996</v>
      </c>
      <c r="E26" s="180">
        <v>21399</v>
      </c>
      <c r="F26" s="182">
        <f>ROUND(E26/E25*100-100,2)</f>
        <v>-0.04</v>
      </c>
      <c r="G26" s="180">
        <v>105829848</v>
      </c>
      <c r="H26" s="182">
        <f>ROUND(G26/G25*100-100,2)</f>
        <v>-0.85</v>
      </c>
    </row>
    <row r="27" spans="1:9" s="6" customFormat="1" ht="22.5" customHeight="1" x14ac:dyDescent="0.4">
      <c r="A27" s="179">
        <v>28</v>
      </c>
      <c r="B27" s="176">
        <v>-2016</v>
      </c>
      <c r="C27" s="183">
        <v>565</v>
      </c>
      <c r="D27" s="182">
        <f>ROUND(C27/C25*100-100,2)</f>
        <v>-7.07</v>
      </c>
      <c r="E27" s="180">
        <v>21384</v>
      </c>
      <c r="F27" s="182">
        <f>ROUND(E27/E26*100-100,2)</f>
        <v>-7.0000000000000007E-2</v>
      </c>
      <c r="G27" s="180">
        <v>102003677</v>
      </c>
      <c r="H27" s="182">
        <f>ROUND(G27/G26*100-100,2)</f>
        <v>-3.62</v>
      </c>
    </row>
    <row r="28" spans="1:9" s="6" customFormat="1" ht="22.5" customHeight="1" thickBot="1" x14ac:dyDescent="0.45">
      <c r="A28" s="293">
        <v>29</v>
      </c>
      <c r="B28" s="294">
        <v>-2017</v>
      </c>
      <c r="C28" s="295">
        <v>561</v>
      </c>
      <c r="D28" s="296">
        <f>ROUND(C28/C26*100-100,2)</f>
        <v>-2.77</v>
      </c>
      <c r="E28" s="297">
        <v>21956</v>
      </c>
      <c r="F28" s="296">
        <f>ROUND(E28/E27*100-100,2)</f>
        <v>2.67</v>
      </c>
      <c r="G28" s="297">
        <v>109584228</v>
      </c>
      <c r="H28" s="296">
        <f>ROUND(G28/G27*100-100,2)</f>
        <v>7.43</v>
      </c>
    </row>
    <row r="29" spans="1:9" s="24" customFormat="1" ht="15.75" customHeight="1" x14ac:dyDescent="0.15">
      <c r="A29" s="22" t="s">
        <v>241</v>
      </c>
      <c r="B29" s="23"/>
      <c r="C29" s="23"/>
      <c r="D29" s="23"/>
      <c r="E29" s="23"/>
      <c r="F29" s="23"/>
      <c r="G29" s="23"/>
      <c r="H29" s="23"/>
    </row>
    <row r="30" spans="1:9" s="24" customFormat="1" ht="15.75" customHeight="1" x14ac:dyDescent="0.15">
      <c r="A30" s="25" t="s">
        <v>9</v>
      </c>
    </row>
    <row r="31" spans="1:9" x14ac:dyDescent="0.15">
      <c r="A31" s="25" t="s">
        <v>239</v>
      </c>
    </row>
    <row r="32" spans="1:9" x14ac:dyDescent="0.15">
      <c r="G32" s="21"/>
    </row>
    <row r="33" spans="6:7" x14ac:dyDescent="0.15">
      <c r="F33" s="21"/>
    </row>
    <row r="36" spans="6:7" x14ac:dyDescent="0.15">
      <c r="G36" s="21"/>
    </row>
  </sheetData>
  <mergeCells count="4">
    <mergeCell ref="C3:D3"/>
    <mergeCell ref="E3:F3"/>
    <mergeCell ref="G3:H3"/>
    <mergeCell ref="A3:B4"/>
  </mergeCells>
  <phoneticPr fontId="2"/>
  <printOptions gridLinesSet="0"/>
  <pageMargins left="0.78740157480314965" right="0.78740157480314965" top="0.78740157480314965" bottom="0.55118110236220474" header="0" footer="0"/>
  <pageSetup paperSize="9" firstPageNumber="72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view="pageBreakPreview" topLeftCell="A35" zoomScaleNormal="100" zoomScaleSheetLayoutView="100" workbookViewId="0">
      <selection activeCell="B39" sqref="B39"/>
    </sheetView>
  </sheetViews>
  <sheetFormatPr defaultColWidth="10.375" defaultRowHeight="15.95" customHeight="1" x14ac:dyDescent="0.15"/>
  <cols>
    <col min="1" max="1" width="12.5" style="2" customWidth="1"/>
    <col min="2" max="2" width="12.625" style="2" customWidth="1"/>
    <col min="3" max="3" width="6.25" style="2" customWidth="1"/>
    <col min="4" max="4" width="8.25" style="29" customWidth="1"/>
    <col min="5" max="5" width="8" style="29" customWidth="1"/>
    <col min="6" max="6" width="8.25" style="2" customWidth="1"/>
    <col min="7" max="7" width="8" style="29" customWidth="1"/>
    <col min="8" max="8" width="8" style="2" customWidth="1"/>
    <col min="9" max="9" width="8" style="29" customWidth="1"/>
    <col min="10" max="10" width="8.125" style="2" customWidth="1"/>
    <col min="11" max="11" width="8" style="29" customWidth="1"/>
    <col min="12" max="12" width="8.125" style="2" customWidth="1"/>
    <col min="13" max="13" width="8.25" style="29" customWidth="1"/>
    <col min="14" max="14" width="7.875" style="2" customWidth="1"/>
    <col min="15" max="15" width="8.25" style="29" customWidth="1"/>
    <col min="16" max="16" width="8.125" style="2" customWidth="1"/>
    <col min="17" max="17" width="8.625" style="29" customWidth="1"/>
    <col min="18" max="18" width="10.625" style="2" customWidth="1"/>
    <col min="19" max="19" width="8.25" style="2" customWidth="1"/>
    <col min="20" max="256" width="10.375" style="2"/>
    <col min="257" max="257" width="12.5" style="2" customWidth="1"/>
    <col min="258" max="258" width="12.625" style="2" customWidth="1"/>
    <col min="259" max="259" width="6.25" style="2" customWidth="1"/>
    <col min="260" max="260" width="8.25" style="2" customWidth="1"/>
    <col min="261" max="261" width="8" style="2" customWidth="1"/>
    <col min="262" max="262" width="8.25" style="2" customWidth="1"/>
    <col min="263" max="265" width="8" style="2" customWidth="1"/>
    <col min="266" max="266" width="8.125" style="2" customWidth="1"/>
    <col min="267" max="267" width="8" style="2" customWidth="1"/>
    <col min="268" max="268" width="8.125" style="2" customWidth="1"/>
    <col min="269" max="269" width="8.25" style="2" customWidth="1"/>
    <col min="270" max="270" width="7.875" style="2" customWidth="1"/>
    <col min="271" max="271" width="8.25" style="2" customWidth="1"/>
    <col min="272" max="272" width="8.125" style="2" customWidth="1"/>
    <col min="273" max="273" width="8.625" style="2" customWidth="1"/>
    <col min="274" max="274" width="10.625" style="2" customWidth="1"/>
    <col min="275" max="275" width="8.25" style="2" customWidth="1"/>
    <col min="276" max="512" width="10.375" style="2"/>
    <col min="513" max="513" width="12.5" style="2" customWidth="1"/>
    <col min="514" max="514" width="12.625" style="2" customWidth="1"/>
    <col min="515" max="515" width="6.25" style="2" customWidth="1"/>
    <col min="516" max="516" width="8.25" style="2" customWidth="1"/>
    <col min="517" max="517" width="8" style="2" customWidth="1"/>
    <col min="518" max="518" width="8.25" style="2" customWidth="1"/>
    <col min="519" max="521" width="8" style="2" customWidth="1"/>
    <col min="522" max="522" width="8.125" style="2" customWidth="1"/>
    <col min="523" max="523" width="8" style="2" customWidth="1"/>
    <col min="524" max="524" width="8.125" style="2" customWidth="1"/>
    <col min="525" max="525" width="8.25" style="2" customWidth="1"/>
    <col min="526" max="526" width="7.875" style="2" customWidth="1"/>
    <col min="527" max="527" width="8.25" style="2" customWidth="1"/>
    <col min="528" max="528" width="8.125" style="2" customWidth="1"/>
    <col min="529" max="529" width="8.625" style="2" customWidth="1"/>
    <col min="530" max="530" width="10.625" style="2" customWidth="1"/>
    <col min="531" max="531" width="8.25" style="2" customWidth="1"/>
    <col min="532" max="768" width="10.375" style="2"/>
    <col min="769" max="769" width="12.5" style="2" customWidth="1"/>
    <col min="770" max="770" width="12.625" style="2" customWidth="1"/>
    <col min="771" max="771" width="6.25" style="2" customWidth="1"/>
    <col min="772" max="772" width="8.25" style="2" customWidth="1"/>
    <col min="773" max="773" width="8" style="2" customWidth="1"/>
    <col min="774" max="774" width="8.25" style="2" customWidth="1"/>
    <col min="775" max="777" width="8" style="2" customWidth="1"/>
    <col min="778" max="778" width="8.125" style="2" customWidth="1"/>
    <col min="779" max="779" width="8" style="2" customWidth="1"/>
    <col min="780" max="780" width="8.125" style="2" customWidth="1"/>
    <col min="781" max="781" width="8.25" style="2" customWidth="1"/>
    <col min="782" max="782" width="7.875" style="2" customWidth="1"/>
    <col min="783" max="783" width="8.25" style="2" customWidth="1"/>
    <col min="784" max="784" width="8.125" style="2" customWidth="1"/>
    <col min="785" max="785" width="8.625" style="2" customWidth="1"/>
    <col min="786" max="786" width="10.625" style="2" customWidth="1"/>
    <col min="787" max="787" width="8.25" style="2" customWidth="1"/>
    <col min="788" max="1024" width="10.375" style="2"/>
    <col min="1025" max="1025" width="12.5" style="2" customWidth="1"/>
    <col min="1026" max="1026" width="12.625" style="2" customWidth="1"/>
    <col min="1027" max="1027" width="6.25" style="2" customWidth="1"/>
    <col min="1028" max="1028" width="8.25" style="2" customWidth="1"/>
    <col min="1029" max="1029" width="8" style="2" customWidth="1"/>
    <col min="1030" max="1030" width="8.25" style="2" customWidth="1"/>
    <col min="1031" max="1033" width="8" style="2" customWidth="1"/>
    <col min="1034" max="1034" width="8.125" style="2" customWidth="1"/>
    <col min="1035" max="1035" width="8" style="2" customWidth="1"/>
    <col min="1036" max="1036" width="8.125" style="2" customWidth="1"/>
    <col min="1037" max="1037" width="8.25" style="2" customWidth="1"/>
    <col min="1038" max="1038" width="7.875" style="2" customWidth="1"/>
    <col min="1039" max="1039" width="8.25" style="2" customWidth="1"/>
    <col min="1040" max="1040" width="8.125" style="2" customWidth="1"/>
    <col min="1041" max="1041" width="8.625" style="2" customWidth="1"/>
    <col min="1042" max="1042" width="10.625" style="2" customWidth="1"/>
    <col min="1043" max="1043" width="8.25" style="2" customWidth="1"/>
    <col min="1044" max="1280" width="10.375" style="2"/>
    <col min="1281" max="1281" width="12.5" style="2" customWidth="1"/>
    <col min="1282" max="1282" width="12.625" style="2" customWidth="1"/>
    <col min="1283" max="1283" width="6.25" style="2" customWidth="1"/>
    <col min="1284" max="1284" width="8.25" style="2" customWidth="1"/>
    <col min="1285" max="1285" width="8" style="2" customWidth="1"/>
    <col min="1286" max="1286" width="8.25" style="2" customWidth="1"/>
    <col min="1287" max="1289" width="8" style="2" customWidth="1"/>
    <col min="1290" max="1290" width="8.125" style="2" customWidth="1"/>
    <col min="1291" max="1291" width="8" style="2" customWidth="1"/>
    <col min="1292" max="1292" width="8.125" style="2" customWidth="1"/>
    <col min="1293" max="1293" width="8.25" style="2" customWidth="1"/>
    <col min="1294" max="1294" width="7.875" style="2" customWidth="1"/>
    <col min="1295" max="1295" width="8.25" style="2" customWidth="1"/>
    <col min="1296" max="1296" width="8.125" style="2" customWidth="1"/>
    <col min="1297" max="1297" width="8.625" style="2" customWidth="1"/>
    <col min="1298" max="1298" width="10.625" style="2" customWidth="1"/>
    <col min="1299" max="1299" width="8.25" style="2" customWidth="1"/>
    <col min="1300" max="1536" width="10.375" style="2"/>
    <col min="1537" max="1537" width="12.5" style="2" customWidth="1"/>
    <col min="1538" max="1538" width="12.625" style="2" customWidth="1"/>
    <col min="1539" max="1539" width="6.25" style="2" customWidth="1"/>
    <col min="1540" max="1540" width="8.25" style="2" customWidth="1"/>
    <col min="1541" max="1541" width="8" style="2" customWidth="1"/>
    <col min="1542" max="1542" width="8.25" style="2" customWidth="1"/>
    <col min="1543" max="1545" width="8" style="2" customWidth="1"/>
    <col min="1546" max="1546" width="8.125" style="2" customWidth="1"/>
    <col min="1547" max="1547" width="8" style="2" customWidth="1"/>
    <col min="1548" max="1548" width="8.125" style="2" customWidth="1"/>
    <col min="1549" max="1549" width="8.25" style="2" customWidth="1"/>
    <col min="1550" max="1550" width="7.875" style="2" customWidth="1"/>
    <col min="1551" max="1551" width="8.25" style="2" customWidth="1"/>
    <col min="1552" max="1552" width="8.125" style="2" customWidth="1"/>
    <col min="1553" max="1553" width="8.625" style="2" customWidth="1"/>
    <col min="1554" max="1554" width="10.625" style="2" customWidth="1"/>
    <col min="1555" max="1555" width="8.25" style="2" customWidth="1"/>
    <col min="1556" max="1792" width="10.375" style="2"/>
    <col min="1793" max="1793" width="12.5" style="2" customWidth="1"/>
    <col min="1794" max="1794" width="12.625" style="2" customWidth="1"/>
    <col min="1795" max="1795" width="6.25" style="2" customWidth="1"/>
    <col min="1796" max="1796" width="8.25" style="2" customWidth="1"/>
    <col min="1797" max="1797" width="8" style="2" customWidth="1"/>
    <col min="1798" max="1798" width="8.25" style="2" customWidth="1"/>
    <col min="1799" max="1801" width="8" style="2" customWidth="1"/>
    <col min="1802" max="1802" width="8.125" style="2" customWidth="1"/>
    <col min="1803" max="1803" width="8" style="2" customWidth="1"/>
    <col min="1804" max="1804" width="8.125" style="2" customWidth="1"/>
    <col min="1805" max="1805" width="8.25" style="2" customWidth="1"/>
    <col min="1806" max="1806" width="7.875" style="2" customWidth="1"/>
    <col min="1807" max="1807" width="8.25" style="2" customWidth="1"/>
    <col min="1808" max="1808" width="8.125" style="2" customWidth="1"/>
    <col min="1809" max="1809" width="8.625" style="2" customWidth="1"/>
    <col min="1810" max="1810" width="10.625" style="2" customWidth="1"/>
    <col min="1811" max="1811" width="8.25" style="2" customWidth="1"/>
    <col min="1812" max="2048" width="10.375" style="2"/>
    <col min="2049" max="2049" width="12.5" style="2" customWidth="1"/>
    <col min="2050" max="2050" width="12.625" style="2" customWidth="1"/>
    <col min="2051" max="2051" width="6.25" style="2" customWidth="1"/>
    <col min="2052" max="2052" width="8.25" style="2" customWidth="1"/>
    <col min="2053" max="2053" width="8" style="2" customWidth="1"/>
    <col min="2054" max="2054" width="8.25" style="2" customWidth="1"/>
    <col min="2055" max="2057" width="8" style="2" customWidth="1"/>
    <col min="2058" max="2058" width="8.125" style="2" customWidth="1"/>
    <col min="2059" max="2059" width="8" style="2" customWidth="1"/>
    <col min="2060" max="2060" width="8.125" style="2" customWidth="1"/>
    <col min="2061" max="2061" width="8.25" style="2" customWidth="1"/>
    <col min="2062" max="2062" width="7.875" style="2" customWidth="1"/>
    <col min="2063" max="2063" width="8.25" style="2" customWidth="1"/>
    <col min="2064" max="2064" width="8.125" style="2" customWidth="1"/>
    <col min="2065" max="2065" width="8.625" style="2" customWidth="1"/>
    <col min="2066" max="2066" width="10.625" style="2" customWidth="1"/>
    <col min="2067" max="2067" width="8.25" style="2" customWidth="1"/>
    <col min="2068" max="2304" width="10.375" style="2"/>
    <col min="2305" max="2305" width="12.5" style="2" customWidth="1"/>
    <col min="2306" max="2306" width="12.625" style="2" customWidth="1"/>
    <col min="2307" max="2307" width="6.25" style="2" customWidth="1"/>
    <col min="2308" max="2308" width="8.25" style="2" customWidth="1"/>
    <col min="2309" max="2309" width="8" style="2" customWidth="1"/>
    <col min="2310" max="2310" width="8.25" style="2" customWidth="1"/>
    <col min="2311" max="2313" width="8" style="2" customWidth="1"/>
    <col min="2314" max="2314" width="8.125" style="2" customWidth="1"/>
    <col min="2315" max="2315" width="8" style="2" customWidth="1"/>
    <col min="2316" max="2316" width="8.125" style="2" customWidth="1"/>
    <col min="2317" max="2317" width="8.25" style="2" customWidth="1"/>
    <col min="2318" max="2318" width="7.875" style="2" customWidth="1"/>
    <col min="2319" max="2319" width="8.25" style="2" customWidth="1"/>
    <col min="2320" max="2320" width="8.125" style="2" customWidth="1"/>
    <col min="2321" max="2321" width="8.625" style="2" customWidth="1"/>
    <col min="2322" max="2322" width="10.625" style="2" customWidth="1"/>
    <col min="2323" max="2323" width="8.25" style="2" customWidth="1"/>
    <col min="2324" max="2560" width="10.375" style="2"/>
    <col min="2561" max="2561" width="12.5" style="2" customWidth="1"/>
    <col min="2562" max="2562" width="12.625" style="2" customWidth="1"/>
    <col min="2563" max="2563" width="6.25" style="2" customWidth="1"/>
    <col min="2564" max="2564" width="8.25" style="2" customWidth="1"/>
    <col min="2565" max="2565" width="8" style="2" customWidth="1"/>
    <col min="2566" max="2566" width="8.25" style="2" customWidth="1"/>
    <col min="2567" max="2569" width="8" style="2" customWidth="1"/>
    <col min="2570" max="2570" width="8.125" style="2" customWidth="1"/>
    <col min="2571" max="2571" width="8" style="2" customWidth="1"/>
    <col min="2572" max="2572" width="8.125" style="2" customWidth="1"/>
    <col min="2573" max="2573" width="8.25" style="2" customWidth="1"/>
    <col min="2574" max="2574" width="7.875" style="2" customWidth="1"/>
    <col min="2575" max="2575" width="8.25" style="2" customWidth="1"/>
    <col min="2576" max="2576" width="8.125" style="2" customWidth="1"/>
    <col min="2577" max="2577" width="8.625" style="2" customWidth="1"/>
    <col min="2578" max="2578" width="10.625" style="2" customWidth="1"/>
    <col min="2579" max="2579" width="8.25" style="2" customWidth="1"/>
    <col min="2580" max="2816" width="10.375" style="2"/>
    <col min="2817" max="2817" width="12.5" style="2" customWidth="1"/>
    <col min="2818" max="2818" width="12.625" style="2" customWidth="1"/>
    <col min="2819" max="2819" width="6.25" style="2" customWidth="1"/>
    <col min="2820" max="2820" width="8.25" style="2" customWidth="1"/>
    <col min="2821" max="2821" width="8" style="2" customWidth="1"/>
    <col min="2822" max="2822" width="8.25" style="2" customWidth="1"/>
    <col min="2823" max="2825" width="8" style="2" customWidth="1"/>
    <col min="2826" max="2826" width="8.125" style="2" customWidth="1"/>
    <col min="2827" max="2827" width="8" style="2" customWidth="1"/>
    <col min="2828" max="2828" width="8.125" style="2" customWidth="1"/>
    <col min="2829" max="2829" width="8.25" style="2" customWidth="1"/>
    <col min="2830" max="2830" width="7.875" style="2" customWidth="1"/>
    <col min="2831" max="2831" width="8.25" style="2" customWidth="1"/>
    <col min="2832" max="2832" width="8.125" style="2" customWidth="1"/>
    <col min="2833" max="2833" width="8.625" style="2" customWidth="1"/>
    <col min="2834" max="2834" width="10.625" style="2" customWidth="1"/>
    <col min="2835" max="2835" width="8.25" style="2" customWidth="1"/>
    <col min="2836" max="3072" width="10.375" style="2"/>
    <col min="3073" max="3073" width="12.5" style="2" customWidth="1"/>
    <col min="3074" max="3074" width="12.625" style="2" customWidth="1"/>
    <col min="3075" max="3075" width="6.25" style="2" customWidth="1"/>
    <col min="3076" max="3076" width="8.25" style="2" customWidth="1"/>
    <col min="3077" max="3077" width="8" style="2" customWidth="1"/>
    <col min="3078" max="3078" width="8.25" style="2" customWidth="1"/>
    <col min="3079" max="3081" width="8" style="2" customWidth="1"/>
    <col min="3082" max="3082" width="8.125" style="2" customWidth="1"/>
    <col min="3083" max="3083" width="8" style="2" customWidth="1"/>
    <col min="3084" max="3084" width="8.125" style="2" customWidth="1"/>
    <col min="3085" max="3085" width="8.25" style="2" customWidth="1"/>
    <col min="3086" max="3086" width="7.875" style="2" customWidth="1"/>
    <col min="3087" max="3087" width="8.25" style="2" customWidth="1"/>
    <col min="3088" max="3088" width="8.125" style="2" customWidth="1"/>
    <col min="3089" max="3089" width="8.625" style="2" customWidth="1"/>
    <col min="3090" max="3090" width="10.625" style="2" customWidth="1"/>
    <col min="3091" max="3091" width="8.25" style="2" customWidth="1"/>
    <col min="3092" max="3328" width="10.375" style="2"/>
    <col min="3329" max="3329" width="12.5" style="2" customWidth="1"/>
    <col min="3330" max="3330" width="12.625" style="2" customWidth="1"/>
    <col min="3331" max="3331" width="6.25" style="2" customWidth="1"/>
    <col min="3332" max="3332" width="8.25" style="2" customWidth="1"/>
    <col min="3333" max="3333" width="8" style="2" customWidth="1"/>
    <col min="3334" max="3334" width="8.25" style="2" customWidth="1"/>
    <col min="3335" max="3337" width="8" style="2" customWidth="1"/>
    <col min="3338" max="3338" width="8.125" style="2" customWidth="1"/>
    <col min="3339" max="3339" width="8" style="2" customWidth="1"/>
    <col min="3340" max="3340" width="8.125" style="2" customWidth="1"/>
    <col min="3341" max="3341" width="8.25" style="2" customWidth="1"/>
    <col min="3342" max="3342" width="7.875" style="2" customWidth="1"/>
    <col min="3343" max="3343" width="8.25" style="2" customWidth="1"/>
    <col min="3344" max="3344" width="8.125" style="2" customWidth="1"/>
    <col min="3345" max="3345" width="8.625" style="2" customWidth="1"/>
    <col min="3346" max="3346" width="10.625" style="2" customWidth="1"/>
    <col min="3347" max="3347" width="8.25" style="2" customWidth="1"/>
    <col min="3348" max="3584" width="10.375" style="2"/>
    <col min="3585" max="3585" width="12.5" style="2" customWidth="1"/>
    <col min="3586" max="3586" width="12.625" style="2" customWidth="1"/>
    <col min="3587" max="3587" width="6.25" style="2" customWidth="1"/>
    <col min="3588" max="3588" width="8.25" style="2" customWidth="1"/>
    <col min="3589" max="3589" width="8" style="2" customWidth="1"/>
    <col min="3590" max="3590" width="8.25" style="2" customWidth="1"/>
    <col min="3591" max="3593" width="8" style="2" customWidth="1"/>
    <col min="3594" max="3594" width="8.125" style="2" customWidth="1"/>
    <col min="3595" max="3595" width="8" style="2" customWidth="1"/>
    <col min="3596" max="3596" width="8.125" style="2" customWidth="1"/>
    <col min="3597" max="3597" width="8.25" style="2" customWidth="1"/>
    <col min="3598" max="3598" width="7.875" style="2" customWidth="1"/>
    <col min="3599" max="3599" width="8.25" style="2" customWidth="1"/>
    <col min="3600" max="3600" width="8.125" style="2" customWidth="1"/>
    <col min="3601" max="3601" width="8.625" style="2" customWidth="1"/>
    <col min="3602" max="3602" width="10.625" style="2" customWidth="1"/>
    <col min="3603" max="3603" width="8.25" style="2" customWidth="1"/>
    <col min="3604" max="3840" width="10.375" style="2"/>
    <col min="3841" max="3841" width="12.5" style="2" customWidth="1"/>
    <col min="3842" max="3842" width="12.625" style="2" customWidth="1"/>
    <col min="3843" max="3843" width="6.25" style="2" customWidth="1"/>
    <col min="3844" max="3844" width="8.25" style="2" customWidth="1"/>
    <col min="3845" max="3845" width="8" style="2" customWidth="1"/>
    <col min="3846" max="3846" width="8.25" style="2" customWidth="1"/>
    <col min="3847" max="3849" width="8" style="2" customWidth="1"/>
    <col min="3850" max="3850" width="8.125" style="2" customWidth="1"/>
    <col min="3851" max="3851" width="8" style="2" customWidth="1"/>
    <col min="3852" max="3852" width="8.125" style="2" customWidth="1"/>
    <col min="3853" max="3853" width="8.25" style="2" customWidth="1"/>
    <col min="3854" max="3854" width="7.875" style="2" customWidth="1"/>
    <col min="3855" max="3855" width="8.25" style="2" customWidth="1"/>
    <col min="3856" max="3856" width="8.125" style="2" customWidth="1"/>
    <col min="3857" max="3857" width="8.625" style="2" customWidth="1"/>
    <col min="3858" max="3858" width="10.625" style="2" customWidth="1"/>
    <col min="3859" max="3859" width="8.25" style="2" customWidth="1"/>
    <col min="3860" max="4096" width="10.375" style="2"/>
    <col min="4097" max="4097" width="12.5" style="2" customWidth="1"/>
    <col min="4098" max="4098" width="12.625" style="2" customWidth="1"/>
    <col min="4099" max="4099" width="6.25" style="2" customWidth="1"/>
    <col min="4100" max="4100" width="8.25" style="2" customWidth="1"/>
    <col min="4101" max="4101" width="8" style="2" customWidth="1"/>
    <col min="4102" max="4102" width="8.25" style="2" customWidth="1"/>
    <col min="4103" max="4105" width="8" style="2" customWidth="1"/>
    <col min="4106" max="4106" width="8.125" style="2" customWidth="1"/>
    <col min="4107" max="4107" width="8" style="2" customWidth="1"/>
    <col min="4108" max="4108" width="8.125" style="2" customWidth="1"/>
    <col min="4109" max="4109" width="8.25" style="2" customWidth="1"/>
    <col min="4110" max="4110" width="7.875" style="2" customWidth="1"/>
    <col min="4111" max="4111" width="8.25" style="2" customWidth="1"/>
    <col min="4112" max="4112" width="8.125" style="2" customWidth="1"/>
    <col min="4113" max="4113" width="8.625" style="2" customWidth="1"/>
    <col min="4114" max="4114" width="10.625" style="2" customWidth="1"/>
    <col min="4115" max="4115" width="8.25" style="2" customWidth="1"/>
    <col min="4116" max="4352" width="10.375" style="2"/>
    <col min="4353" max="4353" width="12.5" style="2" customWidth="1"/>
    <col min="4354" max="4354" width="12.625" style="2" customWidth="1"/>
    <col min="4355" max="4355" width="6.25" style="2" customWidth="1"/>
    <col min="4356" max="4356" width="8.25" style="2" customWidth="1"/>
    <col min="4357" max="4357" width="8" style="2" customWidth="1"/>
    <col min="4358" max="4358" width="8.25" style="2" customWidth="1"/>
    <col min="4359" max="4361" width="8" style="2" customWidth="1"/>
    <col min="4362" max="4362" width="8.125" style="2" customWidth="1"/>
    <col min="4363" max="4363" width="8" style="2" customWidth="1"/>
    <col min="4364" max="4364" width="8.125" style="2" customWidth="1"/>
    <col min="4365" max="4365" width="8.25" style="2" customWidth="1"/>
    <col min="4366" max="4366" width="7.875" style="2" customWidth="1"/>
    <col min="4367" max="4367" width="8.25" style="2" customWidth="1"/>
    <col min="4368" max="4368" width="8.125" style="2" customWidth="1"/>
    <col min="4369" max="4369" width="8.625" style="2" customWidth="1"/>
    <col min="4370" max="4370" width="10.625" style="2" customWidth="1"/>
    <col min="4371" max="4371" width="8.25" style="2" customWidth="1"/>
    <col min="4372" max="4608" width="10.375" style="2"/>
    <col min="4609" max="4609" width="12.5" style="2" customWidth="1"/>
    <col min="4610" max="4610" width="12.625" style="2" customWidth="1"/>
    <col min="4611" max="4611" width="6.25" style="2" customWidth="1"/>
    <col min="4612" max="4612" width="8.25" style="2" customWidth="1"/>
    <col min="4613" max="4613" width="8" style="2" customWidth="1"/>
    <col min="4614" max="4614" width="8.25" style="2" customWidth="1"/>
    <col min="4615" max="4617" width="8" style="2" customWidth="1"/>
    <col min="4618" max="4618" width="8.125" style="2" customWidth="1"/>
    <col min="4619" max="4619" width="8" style="2" customWidth="1"/>
    <col min="4620" max="4620" width="8.125" style="2" customWidth="1"/>
    <col min="4621" max="4621" width="8.25" style="2" customWidth="1"/>
    <col min="4622" max="4622" width="7.875" style="2" customWidth="1"/>
    <col min="4623" max="4623" width="8.25" style="2" customWidth="1"/>
    <col min="4624" max="4624" width="8.125" style="2" customWidth="1"/>
    <col min="4625" max="4625" width="8.625" style="2" customWidth="1"/>
    <col min="4626" max="4626" width="10.625" style="2" customWidth="1"/>
    <col min="4627" max="4627" width="8.25" style="2" customWidth="1"/>
    <col min="4628" max="4864" width="10.375" style="2"/>
    <col min="4865" max="4865" width="12.5" style="2" customWidth="1"/>
    <col min="4866" max="4866" width="12.625" style="2" customWidth="1"/>
    <col min="4867" max="4867" width="6.25" style="2" customWidth="1"/>
    <col min="4868" max="4868" width="8.25" style="2" customWidth="1"/>
    <col min="4869" max="4869" width="8" style="2" customWidth="1"/>
    <col min="4870" max="4870" width="8.25" style="2" customWidth="1"/>
    <col min="4871" max="4873" width="8" style="2" customWidth="1"/>
    <col min="4874" max="4874" width="8.125" style="2" customWidth="1"/>
    <col min="4875" max="4875" width="8" style="2" customWidth="1"/>
    <col min="4876" max="4876" width="8.125" style="2" customWidth="1"/>
    <col min="4877" max="4877" width="8.25" style="2" customWidth="1"/>
    <col min="4878" max="4878" width="7.875" style="2" customWidth="1"/>
    <col min="4879" max="4879" width="8.25" style="2" customWidth="1"/>
    <col min="4880" max="4880" width="8.125" style="2" customWidth="1"/>
    <col min="4881" max="4881" width="8.625" style="2" customWidth="1"/>
    <col min="4882" max="4882" width="10.625" style="2" customWidth="1"/>
    <col min="4883" max="4883" width="8.25" style="2" customWidth="1"/>
    <col min="4884" max="5120" width="10.375" style="2"/>
    <col min="5121" max="5121" width="12.5" style="2" customWidth="1"/>
    <col min="5122" max="5122" width="12.625" style="2" customWidth="1"/>
    <col min="5123" max="5123" width="6.25" style="2" customWidth="1"/>
    <col min="5124" max="5124" width="8.25" style="2" customWidth="1"/>
    <col min="5125" max="5125" width="8" style="2" customWidth="1"/>
    <col min="5126" max="5126" width="8.25" style="2" customWidth="1"/>
    <col min="5127" max="5129" width="8" style="2" customWidth="1"/>
    <col min="5130" max="5130" width="8.125" style="2" customWidth="1"/>
    <col min="5131" max="5131" width="8" style="2" customWidth="1"/>
    <col min="5132" max="5132" width="8.125" style="2" customWidth="1"/>
    <col min="5133" max="5133" width="8.25" style="2" customWidth="1"/>
    <col min="5134" max="5134" width="7.875" style="2" customWidth="1"/>
    <col min="5135" max="5135" width="8.25" style="2" customWidth="1"/>
    <col min="5136" max="5136" width="8.125" style="2" customWidth="1"/>
    <col min="5137" max="5137" width="8.625" style="2" customWidth="1"/>
    <col min="5138" max="5138" width="10.625" style="2" customWidth="1"/>
    <col min="5139" max="5139" width="8.25" style="2" customWidth="1"/>
    <col min="5140" max="5376" width="10.375" style="2"/>
    <col min="5377" max="5377" width="12.5" style="2" customWidth="1"/>
    <col min="5378" max="5378" width="12.625" style="2" customWidth="1"/>
    <col min="5379" max="5379" width="6.25" style="2" customWidth="1"/>
    <col min="5380" max="5380" width="8.25" style="2" customWidth="1"/>
    <col min="5381" max="5381" width="8" style="2" customWidth="1"/>
    <col min="5382" max="5382" width="8.25" style="2" customWidth="1"/>
    <col min="5383" max="5385" width="8" style="2" customWidth="1"/>
    <col min="5386" max="5386" width="8.125" style="2" customWidth="1"/>
    <col min="5387" max="5387" width="8" style="2" customWidth="1"/>
    <col min="5388" max="5388" width="8.125" style="2" customWidth="1"/>
    <col min="5389" max="5389" width="8.25" style="2" customWidth="1"/>
    <col min="5390" max="5390" width="7.875" style="2" customWidth="1"/>
    <col min="5391" max="5391" width="8.25" style="2" customWidth="1"/>
    <col min="5392" max="5392" width="8.125" style="2" customWidth="1"/>
    <col min="5393" max="5393" width="8.625" style="2" customWidth="1"/>
    <col min="5394" max="5394" width="10.625" style="2" customWidth="1"/>
    <col min="5395" max="5395" width="8.25" style="2" customWidth="1"/>
    <col min="5396" max="5632" width="10.375" style="2"/>
    <col min="5633" max="5633" width="12.5" style="2" customWidth="1"/>
    <col min="5634" max="5634" width="12.625" style="2" customWidth="1"/>
    <col min="5635" max="5635" width="6.25" style="2" customWidth="1"/>
    <col min="5636" max="5636" width="8.25" style="2" customWidth="1"/>
    <col min="5637" max="5637" width="8" style="2" customWidth="1"/>
    <col min="5638" max="5638" width="8.25" style="2" customWidth="1"/>
    <col min="5639" max="5641" width="8" style="2" customWidth="1"/>
    <col min="5642" max="5642" width="8.125" style="2" customWidth="1"/>
    <col min="5643" max="5643" width="8" style="2" customWidth="1"/>
    <col min="5644" max="5644" width="8.125" style="2" customWidth="1"/>
    <col min="5645" max="5645" width="8.25" style="2" customWidth="1"/>
    <col min="5646" max="5646" width="7.875" style="2" customWidth="1"/>
    <col min="5647" max="5647" width="8.25" style="2" customWidth="1"/>
    <col min="5648" max="5648" width="8.125" style="2" customWidth="1"/>
    <col min="5649" max="5649" width="8.625" style="2" customWidth="1"/>
    <col min="5650" max="5650" width="10.625" style="2" customWidth="1"/>
    <col min="5651" max="5651" width="8.25" style="2" customWidth="1"/>
    <col min="5652" max="5888" width="10.375" style="2"/>
    <col min="5889" max="5889" width="12.5" style="2" customWidth="1"/>
    <col min="5890" max="5890" width="12.625" style="2" customWidth="1"/>
    <col min="5891" max="5891" width="6.25" style="2" customWidth="1"/>
    <col min="5892" max="5892" width="8.25" style="2" customWidth="1"/>
    <col min="5893" max="5893" width="8" style="2" customWidth="1"/>
    <col min="5894" max="5894" width="8.25" style="2" customWidth="1"/>
    <col min="5895" max="5897" width="8" style="2" customWidth="1"/>
    <col min="5898" max="5898" width="8.125" style="2" customWidth="1"/>
    <col min="5899" max="5899" width="8" style="2" customWidth="1"/>
    <col min="5900" max="5900" width="8.125" style="2" customWidth="1"/>
    <col min="5901" max="5901" width="8.25" style="2" customWidth="1"/>
    <col min="5902" max="5902" width="7.875" style="2" customWidth="1"/>
    <col min="5903" max="5903" width="8.25" style="2" customWidth="1"/>
    <col min="5904" max="5904" width="8.125" style="2" customWidth="1"/>
    <col min="5905" max="5905" width="8.625" style="2" customWidth="1"/>
    <col min="5906" max="5906" width="10.625" style="2" customWidth="1"/>
    <col min="5907" max="5907" width="8.25" style="2" customWidth="1"/>
    <col min="5908" max="6144" width="10.375" style="2"/>
    <col min="6145" max="6145" width="12.5" style="2" customWidth="1"/>
    <col min="6146" max="6146" width="12.625" style="2" customWidth="1"/>
    <col min="6147" max="6147" width="6.25" style="2" customWidth="1"/>
    <col min="6148" max="6148" width="8.25" style="2" customWidth="1"/>
    <col min="6149" max="6149" width="8" style="2" customWidth="1"/>
    <col min="6150" max="6150" width="8.25" style="2" customWidth="1"/>
    <col min="6151" max="6153" width="8" style="2" customWidth="1"/>
    <col min="6154" max="6154" width="8.125" style="2" customWidth="1"/>
    <col min="6155" max="6155" width="8" style="2" customWidth="1"/>
    <col min="6156" max="6156" width="8.125" style="2" customWidth="1"/>
    <col min="6157" max="6157" width="8.25" style="2" customWidth="1"/>
    <col min="6158" max="6158" width="7.875" style="2" customWidth="1"/>
    <col min="6159" max="6159" width="8.25" style="2" customWidth="1"/>
    <col min="6160" max="6160" width="8.125" style="2" customWidth="1"/>
    <col min="6161" max="6161" width="8.625" style="2" customWidth="1"/>
    <col min="6162" max="6162" width="10.625" style="2" customWidth="1"/>
    <col min="6163" max="6163" width="8.25" style="2" customWidth="1"/>
    <col min="6164" max="6400" width="10.375" style="2"/>
    <col min="6401" max="6401" width="12.5" style="2" customWidth="1"/>
    <col min="6402" max="6402" width="12.625" style="2" customWidth="1"/>
    <col min="6403" max="6403" width="6.25" style="2" customWidth="1"/>
    <col min="6404" max="6404" width="8.25" style="2" customWidth="1"/>
    <col min="6405" max="6405" width="8" style="2" customWidth="1"/>
    <col min="6406" max="6406" width="8.25" style="2" customWidth="1"/>
    <col min="6407" max="6409" width="8" style="2" customWidth="1"/>
    <col min="6410" max="6410" width="8.125" style="2" customWidth="1"/>
    <col min="6411" max="6411" width="8" style="2" customWidth="1"/>
    <col min="6412" max="6412" width="8.125" style="2" customWidth="1"/>
    <col min="6413" max="6413" width="8.25" style="2" customWidth="1"/>
    <col min="6414" max="6414" width="7.875" style="2" customWidth="1"/>
    <col min="6415" max="6415" width="8.25" style="2" customWidth="1"/>
    <col min="6416" max="6416" width="8.125" style="2" customWidth="1"/>
    <col min="6417" max="6417" width="8.625" style="2" customWidth="1"/>
    <col min="6418" max="6418" width="10.625" style="2" customWidth="1"/>
    <col min="6419" max="6419" width="8.25" style="2" customWidth="1"/>
    <col min="6420" max="6656" width="10.375" style="2"/>
    <col min="6657" max="6657" width="12.5" style="2" customWidth="1"/>
    <col min="6658" max="6658" width="12.625" style="2" customWidth="1"/>
    <col min="6659" max="6659" width="6.25" style="2" customWidth="1"/>
    <col min="6660" max="6660" width="8.25" style="2" customWidth="1"/>
    <col min="6661" max="6661" width="8" style="2" customWidth="1"/>
    <col min="6662" max="6662" width="8.25" style="2" customWidth="1"/>
    <col min="6663" max="6665" width="8" style="2" customWidth="1"/>
    <col min="6666" max="6666" width="8.125" style="2" customWidth="1"/>
    <col min="6667" max="6667" width="8" style="2" customWidth="1"/>
    <col min="6668" max="6668" width="8.125" style="2" customWidth="1"/>
    <col min="6669" max="6669" width="8.25" style="2" customWidth="1"/>
    <col min="6670" max="6670" width="7.875" style="2" customWidth="1"/>
    <col min="6671" max="6671" width="8.25" style="2" customWidth="1"/>
    <col min="6672" max="6672" width="8.125" style="2" customWidth="1"/>
    <col min="6673" max="6673" width="8.625" style="2" customWidth="1"/>
    <col min="6674" max="6674" width="10.625" style="2" customWidth="1"/>
    <col min="6675" max="6675" width="8.25" style="2" customWidth="1"/>
    <col min="6676" max="6912" width="10.375" style="2"/>
    <col min="6913" max="6913" width="12.5" style="2" customWidth="1"/>
    <col min="6914" max="6914" width="12.625" style="2" customWidth="1"/>
    <col min="6915" max="6915" width="6.25" style="2" customWidth="1"/>
    <col min="6916" max="6916" width="8.25" style="2" customWidth="1"/>
    <col min="6917" max="6917" width="8" style="2" customWidth="1"/>
    <col min="6918" max="6918" width="8.25" style="2" customWidth="1"/>
    <col min="6919" max="6921" width="8" style="2" customWidth="1"/>
    <col min="6922" max="6922" width="8.125" style="2" customWidth="1"/>
    <col min="6923" max="6923" width="8" style="2" customWidth="1"/>
    <col min="6924" max="6924" width="8.125" style="2" customWidth="1"/>
    <col min="6925" max="6925" width="8.25" style="2" customWidth="1"/>
    <col min="6926" max="6926" width="7.875" style="2" customWidth="1"/>
    <col min="6927" max="6927" width="8.25" style="2" customWidth="1"/>
    <col min="6928" max="6928" width="8.125" style="2" customWidth="1"/>
    <col min="6929" max="6929" width="8.625" style="2" customWidth="1"/>
    <col min="6930" max="6930" width="10.625" style="2" customWidth="1"/>
    <col min="6931" max="6931" width="8.25" style="2" customWidth="1"/>
    <col min="6932" max="7168" width="10.375" style="2"/>
    <col min="7169" max="7169" width="12.5" style="2" customWidth="1"/>
    <col min="7170" max="7170" width="12.625" style="2" customWidth="1"/>
    <col min="7171" max="7171" width="6.25" style="2" customWidth="1"/>
    <col min="7172" max="7172" width="8.25" style="2" customWidth="1"/>
    <col min="7173" max="7173" width="8" style="2" customWidth="1"/>
    <col min="7174" max="7174" width="8.25" style="2" customWidth="1"/>
    <col min="7175" max="7177" width="8" style="2" customWidth="1"/>
    <col min="7178" max="7178" width="8.125" style="2" customWidth="1"/>
    <col min="7179" max="7179" width="8" style="2" customWidth="1"/>
    <col min="7180" max="7180" width="8.125" style="2" customWidth="1"/>
    <col min="7181" max="7181" width="8.25" style="2" customWidth="1"/>
    <col min="7182" max="7182" width="7.875" style="2" customWidth="1"/>
    <col min="7183" max="7183" width="8.25" style="2" customWidth="1"/>
    <col min="7184" max="7184" width="8.125" style="2" customWidth="1"/>
    <col min="7185" max="7185" width="8.625" style="2" customWidth="1"/>
    <col min="7186" max="7186" width="10.625" style="2" customWidth="1"/>
    <col min="7187" max="7187" width="8.25" style="2" customWidth="1"/>
    <col min="7188" max="7424" width="10.375" style="2"/>
    <col min="7425" max="7425" width="12.5" style="2" customWidth="1"/>
    <col min="7426" max="7426" width="12.625" style="2" customWidth="1"/>
    <col min="7427" max="7427" width="6.25" style="2" customWidth="1"/>
    <col min="7428" max="7428" width="8.25" style="2" customWidth="1"/>
    <col min="7429" max="7429" width="8" style="2" customWidth="1"/>
    <col min="7430" max="7430" width="8.25" style="2" customWidth="1"/>
    <col min="7431" max="7433" width="8" style="2" customWidth="1"/>
    <col min="7434" max="7434" width="8.125" style="2" customWidth="1"/>
    <col min="7435" max="7435" width="8" style="2" customWidth="1"/>
    <col min="7436" max="7436" width="8.125" style="2" customWidth="1"/>
    <col min="7437" max="7437" width="8.25" style="2" customWidth="1"/>
    <col min="7438" max="7438" width="7.875" style="2" customWidth="1"/>
    <col min="7439" max="7439" width="8.25" style="2" customWidth="1"/>
    <col min="7440" max="7440" width="8.125" style="2" customWidth="1"/>
    <col min="7441" max="7441" width="8.625" style="2" customWidth="1"/>
    <col min="7442" max="7442" width="10.625" style="2" customWidth="1"/>
    <col min="7443" max="7443" width="8.25" style="2" customWidth="1"/>
    <col min="7444" max="7680" width="10.375" style="2"/>
    <col min="7681" max="7681" width="12.5" style="2" customWidth="1"/>
    <col min="7682" max="7682" width="12.625" style="2" customWidth="1"/>
    <col min="7683" max="7683" width="6.25" style="2" customWidth="1"/>
    <col min="7684" max="7684" width="8.25" style="2" customWidth="1"/>
    <col min="7685" max="7685" width="8" style="2" customWidth="1"/>
    <col min="7686" max="7686" width="8.25" style="2" customWidth="1"/>
    <col min="7687" max="7689" width="8" style="2" customWidth="1"/>
    <col min="7690" max="7690" width="8.125" style="2" customWidth="1"/>
    <col min="7691" max="7691" width="8" style="2" customWidth="1"/>
    <col min="7692" max="7692" width="8.125" style="2" customWidth="1"/>
    <col min="7693" max="7693" width="8.25" style="2" customWidth="1"/>
    <col min="7694" max="7694" width="7.875" style="2" customWidth="1"/>
    <col min="7695" max="7695" width="8.25" style="2" customWidth="1"/>
    <col min="7696" max="7696" width="8.125" style="2" customWidth="1"/>
    <col min="7697" max="7697" width="8.625" style="2" customWidth="1"/>
    <col min="7698" max="7698" width="10.625" style="2" customWidth="1"/>
    <col min="7699" max="7699" width="8.25" style="2" customWidth="1"/>
    <col min="7700" max="7936" width="10.375" style="2"/>
    <col min="7937" max="7937" width="12.5" style="2" customWidth="1"/>
    <col min="7938" max="7938" width="12.625" style="2" customWidth="1"/>
    <col min="7939" max="7939" width="6.25" style="2" customWidth="1"/>
    <col min="7940" max="7940" width="8.25" style="2" customWidth="1"/>
    <col min="7941" max="7941" width="8" style="2" customWidth="1"/>
    <col min="7942" max="7942" width="8.25" style="2" customWidth="1"/>
    <col min="7943" max="7945" width="8" style="2" customWidth="1"/>
    <col min="7946" max="7946" width="8.125" style="2" customWidth="1"/>
    <col min="7947" max="7947" width="8" style="2" customWidth="1"/>
    <col min="7948" max="7948" width="8.125" style="2" customWidth="1"/>
    <col min="7949" max="7949" width="8.25" style="2" customWidth="1"/>
    <col min="7950" max="7950" width="7.875" style="2" customWidth="1"/>
    <col min="7951" max="7951" width="8.25" style="2" customWidth="1"/>
    <col min="7952" max="7952" width="8.125" style="2" customWidth="1"/>
    <col min="7953" max="7953" width="8.625" style="2" customWidth="1"/>
    <col min="7954" max="7954" width="10.625" style="2" customWidth="1"/>
    <col min="7955" max="7955" width="8.25" style="2" customWidth="1"/>
    <col min="7956" max="8192" width="10.375" style="2"/>
    <col min="8193" max="8193" width="12.5" style="2" customWidth="1"/>
    <col min="8194" max="8194" width="12.625" style="2" customWidth="1"/>
    <col min="8195" max="8195" width="6.25" style="2" customWidth="1"/>
    <col min="8196" max="8196" width="8.25" style="2" customWidth="1"/>
    <col min="8197" max="8197" width="8" style="2" customWidth="1"/>
    <col min="8198" max="8198" width="8.25" style="2" customWidth="1"/>
    <col min="8199" max="8201" width="8" style="2" customWidth="1"/>
    <col min="8202" max="8202" width="8.125" style="2" customWidth="1"/>
    <col min="8203" max="8203" width="8" style="2" customWidth="1"/>
    <col min="8204" max="8204" width="8.125" style="2" customWidth="1"/>
    <col min="8205" max="8205" width="8.25" style="2" customWidth="1"/>
    <col min="8206" max="8206" width="7.875" style="2" customWidth="1"/>
    <col min="8207" max="8207" width="8.25" style="2" customWidth="1"/>
    <col min="8208" max="8208" width="8.125" style="2" customWidth="1"/>
    <col min="8209" max="8209" width="8.625" style="2" customWidth="1"/>
    <col min="8210" max="8210" width="10.625" style="2" customWidth="1"/>
    <col min="8211" max="8211" width="8.25" style="2" customWidth="1"/>
    <col min="8212" max="8448" width="10.375" style="2"/>
    <col min="8449" max="8449" width="12.5" style="2" customWidth="1"/>
    <col min="8450" max="8450" width="12.625" style="2" customWidth="1"/>
    <col min="8451" max="8451" width="6.25" style="2" customWidth="1"/>
    <col min="8452" max="8452" width="8.25" style="2" customWidth="1"/>
    <col min="8453" max="8453" width="8" style="2" customWidth="1"/>
    <col min="8454" max="8454" width="8.25" style="2" customWidth="1"/>
    <col min="8455" max="8457" width="8" style="2" customWidth="1"/>
    <col min="8458" max="8458" width="8.125" style="2" customWidth="1"/>
    <col min="8459" max="8459" width="8" style="2" customWidth="1"/>
    <col min="8460" max="8460" width="8.125" style="2" customWidth="1"/>
    <col min="8461" max="8461" width="8.25" style="2" customWidth="1"/>
    <col min="8462" max="8462" width="7.875" style="2" customWidth="1"/>
    <col min="8463" max="8463" width="8.25" style="2" customWidth="1"/>
    <col min="8464" max="8464" width="8.125" style="2" customWidth="1"/>
    <col min="8465" max="8465" width="8.625" style="2" customWidth="1"/>
    <col min="8466" max="8466" width="10.625" style="2" customWidth="1"/>
    <col min="8467" max="8467" width="8.25" style="2" customWidth="1"/>
    <col min="8468" max="8704" width="10.375" style="2"/>
    <col min="8705" max="8705" width="12.5" style="2" customWidth="1"/>
    <col min="8706" max="8706" width="12.625" style="2" customWidth="1"/>
    <col min="8707" max="8707" width="6.25" style="2" customWidth="1"/>
    <col min="8708" max="8708" width="8.25" style="2" customWidth="1"/>
    <col min="8709" max="8709" width="8" style="2" customWidth="1"/>
    <col min="8710" max="8710" width="8.25" style="2" customWidth="1"/>
    <col min="8711" max="8713" width="8" style="2" customWidth="1"/>
    <col min="8714" max="8714" width="8.125" style="2" customWidth="1"/>
    <col min="8715" max="8715" width="8" style="2" customWidth="1"/>
    <col min="8716" max="8716" width="8.125" style="2" customWidth="1"/>
    <col min="8717" max="8717" width="8.25" style="2" customWidth="1"/>
    <col min="8718" max="8718" width="7.875" style="2" customWidth="1"/>
    <col min="8719" max="8719" width="8.25" style="2" customWidth="1"/>
    <col min="8720" max="8720" width="8.125" style="2" customWidth="1"/>
    <col min="8721" max="8721" width="8.625" style="2" customWidth="1"/>
    <col min="8722" max="8722" width="10.625" style="2" customWidth="1"/>
    <col min="8723" max="8723" width="8.25" style="2" customWidth="1"/>
    <col min="8724" max="8960" width="10.375" style="2"/>
    <col min="8961" max="8961" width="12.5" style="2" customWidth="1"/>
    <col min="8962" max="8962" width="12.625" style="2" customWidth="1"/>
    <col min="8963" max="8963" width="6.25" style="2" customWidth="1"/>
    <col min="8964" max="8964" width="8.25" style="2" customWidth="1"/>
    <col min="8965" max="8965" width="8" style="2" customWidth="1"/>
    <col min="8966" max="8966" width="8.25" style="2" customWidth="1"/>
    <col min="8967" max="8969" width="8" style="2" customWidth="1"/>
    <col min="8970" max="8970" width="8.125" style="2" customWidth="1"/>
    <col min="8971" max="8971" width="8" style="2" customWidth="1"/>
    <col min="8972" max="8972" width="8.125" style="2" customWidth="1"/>
    <col min="8973" max="8973" width="8.25" style="2" customWidth="1"/>
    <col min="8974" max="8974" width="7.875" style="2" customWidth="1"/>
    <col min="8975" max="8975" width="8.25" style="2" customWidth="1"/>
    <col min="8976" max="8976" width="8.125" style="2" customWidth="1"/>
    <col min="8977" max="8977" width="8.625" style="2" customWidth="1"/>
    <col min="8978" max="8978" width="10.625" style="2" customWidth="1"/>
    <col min="8979" max="8979" width="8.25" style="2" customWidth="1"/>
    <col min="8980" max="9216" width="10.375" style="2"/>
    <col min="9217" max="9217" width="12.5" style="2" customWidth="1"/>
    <col min="9218" max="9218" width="12.625" style="2" customWidth="1"/>
    <col min="9219" max="9219" width="6.25" style="2" customWidth="1"/>
    <col min="9220" max="9220" width="8.25" style="2" customWidth="1"/>
    <col min="9221" max="9221" width="8" style="2" customWidth="1"/>
    <col min="9222" max="9222" width="8.25" style="2" customWidth="1"/>
    <col min="9223" max="9225" width="8" style="2" customWidth="1"/>
    <col min="9226" max="9226" width="8.125" style="2" customWidth="1"/>
    <col min="9227" max="9227" width="8" style="2" customWidth="1"/>
    <col min="9228" max="9228" width="8.125" style="2" customWidth="1"/>
    <col min="9229" max="9229" width="8.25" style="2" customWidth="1"/>
    <col min="9230" max="9230" width="7.875" style="2" customWidth="1"/>
    <col min="9231" max="9231" width="8.25" style="2" customWidth="1"/>
    <col min="9232" max="9232" width="8.125" style="2" customWidth="1"/>
    <col min="9233" max="9233" width="8.625" style="2" customWidth="1"/>
    <col min="9234" max="9234" width="10.625" style="2" customWidth="1"/>
    <col min="9235" max="9235" width="8.25" style="2" customWidth="1"/>
    <col min="9236" max="9472" width="10.375" style="2"/>
    <col min="9473" max="9473" width="12.5" style="2" customWidth="1"/>
    <col min="9474" max="9474" width="12.625" style="2" customWidth="1"/>
    <col min="9475" max="9475" width="6.25" style="2" customWidth="1"/>
    <col min="9476" max="9476" width="8.25" style="2" customWidth="1"/>
    <col min="9477" max="9477" width="8" style="2" customWidth="1"/>
    <col min="9478" max="9478" width="8.25" style="2" customWidth="1"/>
    <col min="9479" max="9481" width="8" style="2" customWidth="1"/>
    <col min="9482" max="9482" width="8.125" style="2" customWidth="1"/>
    <col min="9483" max="9483" width="8" style="2" customWidth="1"/>
    <col min="9484" max="9484" width="8.125" style="2" customWidth="1"/>
    <col min="9485" max="9485" width="8.25" style="2" customWidth="1"/>
    <col min="9486" max="9486" width="7.875" style="2" customWidth="1"/>
    <col min="9487" max="9487" width="8.25" style="2" customWidth="1"/>
    <col min="9488" max="9488" width="8.125" style="2" customWidth="1"/>
    <col min="9489" max="9489" width="8.625" style="2" customWidth="1"/>
    <col min="9490" max="9490" width="10.625" style="2" customWidth="1"/>
    <col min="9491" max="9491" width="8.25" style="2" customWidth="1"/>
    <col min="9492" max="9728" width="10.375" style="2"/>
    <col min="9729" max="9729" width="12.5" style="2" customWidth="1"/>
    <col min="9730" max="9730" width="12.625" style="2" customWidth="1"/>
    <col min="9731" max="9731" width="6.25" style="2" customWidth="1"/>
    <col min="9732" max="9732" width="8.25" style="2" customWidth="1"/>
    <col min="9733" max="9733" width="8" style="2" customWidth="1"/>
    <col min="9734" max="9734" width="8.25" style="2" customWidth="1"/>
    <col min="9735" max="9737" width="8" style="2" customWidth="1"/>
    <col min="9738" max="9738" width="8.125" style="2" customWidth="1"/>
    <col min="9739" max="9739" width="8" style="2" customWidth="1"/>
    <col min="9740" max="9740" width="8.125" style="2" customWidth="1"/>
    <col min="9741" max="9741" width="8.25" style="2" customWidth="1"/>
    <col min="9742" max="9742" width="7.875" style="2" customWidth="1"/>
    <col min="9743" max="9743" width="8.25" style="2" customWidth="1"/>
    <col min="9744" max="9744" width="8.125" style="2" customWidth="1"/>
    <col min="9745" max="9745" width="8.625" style="2" customWidth="1"/>
    <col min="9746" max="9746" width="10.625" style="2" customWidth="1"/>
    <col min="9747" max="9747" width="8.25" style="2" customWidth="1"/>
    <col min="9748" max="9984" width="10.375" style="2"/>
    <col min="9985" max="9985" width="12.5" style="2" customWidth="1"/>
    <col min="9986" max="9986" width="12.625" style="2" customWidth="1"/>
    <col min="9987" max="9987" width="6.25" style="2" customWidth="1"/>
    <col min="9988" max="9988" width="8.25" style="2" customWidth="1"/>
    <col min="9989" max="9989" width="8" style="2" customWidth="1"/>
    <col min="9990" max="9990" width="8.25" style="2" customWidth="1"/>
    <col min="9991" max="9993" width="8" style="2" customWidth="1"/>
    <col min="9994" max="9994" width="8.125" style="2" customWidth="1"/>
    <col min="9995" max="9995" width="8" style="2" customWidth="1"/>
    <col min="9996" max="9996" width="8.125" style="2" customWidth="1"/>
    <col min="9997" max="9997" width="8.25" style="2" customWidth="1"/>
    <col min="9998" max="9998" width="7.875" style="2" customWidth="1"/>
    <col min="9999" max="9999" width="8.25" style="2" customWidth="1"/>
    <col min="10000" max="10000" width="8.125" style="2" customWidth="1"/>
    <col min="10001" max="10001" width="8.625" style="2" customWidth="1"/>
    <col min="10002" max="10002" width="10.625" style="2" customWidth="1"/>
    <col min="10003" max="10003" width="8.25" style="2" customWidth="1"/>
    <col min="10004" max="10240" width="10.375" style="2"/>
    <col min="10241" max="10241" width="12.5" style="2" customWidth="1"/>
    <col min="10242" max="10242" width="12.625" style="2" customWidth="1"/>
    <col min="10243" max="10243" width="6.25" style="2" customWidth="1"/>
    <col min="10244" max="10244" width="8.25" style="2" customWidth="1"/>
    <col min="10245" max="10245" width="8" style="2" customWidth="1"/>
    <col min="10246" max="10246" width="8.25" style="2" customWidth="1"/>
    <col min="10247" max="10249" width="8" style="2" customWidth="1"/>
    <col min="10250" max="10250" width="8.125" style="2" customWidth="1"/>
    <col min="10251" max="10251" width="8" style="2" customWidth="1"/>
    <col min="10252" max="10252" width="8.125" style="2" customWidth="1"/>
    <col min="10253" max="10253" width="8.25" style="2" customWidth="1"/>
    <col min="10254" max="10254" width="7.875" style="2" customWidth="1"/>
    <col min="10255" max="10255" width="8.25" style="2" customWidth="1"/>
    <col min="10256" max="10256" width="8.125" style="2" customWidth="1"/>
    <col min="10257" max="10257" width="8.625" style="2" customWidth="1"/>
    <col min="10258" max="10258" width="10.625" style="2" customWidth="1"/>
    <col min="10259" max="10259" width="8.25" style="2" customWidth="1"/>
    <col min="10260" max="10496" width="10.375" style="2"/>
    <col min="10497" max="10497" width="12.5" style="2" customWidth="1"/>
    <col min="10498" max="10498" width="12.625" style="2" customWidth="1"/>
    <col min="10499" max="10499" width="6.25" style="2" customWidth="1"/>
    <col min="10500" max="10500" width="8.25" style="2" customWidth="1"/>
    <col min="10501" max="10501" width="8" style="2" customWidth="1"/>
    <col min="10502" max="10502" width="8.25" style="2" customWidth="1"/>
    <col min="10503" max="10505" width="8" style="2" customWidth="1"/>
    <col min="10506" max="10506" width="8.125" style="2" customWidth="1"/>
    <col min="10507" max="10507" width="8" style="2" customWidth="1"/>
    <col min="10508" max="10508" width="8.125" style="2" customWidth="1"/>
    <col min="10509" max="10509" width="8.25" style="2" customWidth="1"/>
    <col min="10510" max="10510" width="7.875" style="2" customWidth="1"/>
    <col min="10511" max="10511" width="8.25" style="2" customWidth="1"/>
    <col min="10512" max="10512" width="8.125" style="2" customWidth="1"/>
    <col min="10513" max="10513" width="8.625" style="2" customWidth="1"/>
    <col min="10514" max="10514" width="10.625" style="2" customWidth="1"/>
    <col min="10515" max="10515" width="8.25" style="2" customWidth="1"/>
    <col min="10516" max="10752" width="10.375" style="2"/>
    <col min="10753" max="10753" width="12.5" style="2" customWidth="1"/>
    <col min="10754" max="10754" width="12.625" style="2" customWidth="1"/>
    <col min="10755" max="10755" width="6.25" style="2" customWidth="1"/>
    <col min="10756" max="10756" width="8.25" style="2" customWidth="1"/>
    <col min="10757" max="10757" width="8" style="2" customWidth="1"/>
    <col min="10758" max="10758" width="8.25" style="2" customWidth="1"/>
    <col min="10759" max="10761" width="8" style="2" customWidth="1"/>
    <col min="10762" max="10762" width="8.125" style="2" customWidth="1"/>
    <col min="10763" max="10763" width="8" style="2" customWidth="1"/>
    <col min="10764" max="10764" width="8.125" style="2" customWidth="1"/>
    <col min="10765" max="10765" width="8.25" style="2" customWidth="1"/>
    <col min="10766" max="10766" width="7.875" style="2" customWidth="1"/>
    <col min="10767" max="10767" width="8.25" style="2" customWidth="1"/>
    <col min="10768" max="10768" width="8.125" style="2" customWidth="1"/>
    <col min="10769" max="10769" width="8.625" style="2" customWidth="1"/>
    <col min="10770" max="10770" width="10.625" style="2" customWidth="1"/>
    <col min="10771" max="10771" width="8.25" style="2" customWidth="1"/>
    <col min="10772" max="11008" width="10.375" style="2"/>
    <col min="11009" max="11009" width="12.5" style="2" customWidth="1"/>
    <col min="11010" max="11010" width="12.625" style="2" customWidth="1"/>
    <col min="11011" max="11011" width="6.25" style="2" customWidth="1"/>
    <col min="11012" max="11012" width="8.25" style="2" customWidth="1"/>
    <col min="11013" max="11013" width="8" style="2" customWidth="1"/>
    <col min="11014" max="11014" width="8.25" style="2" customWidth="1"/>
    <col min="11015" max="11017" width="8" style="2" customWidth="1"/>
    <col min="11018" max="11018" width="8.125" style="2" customWidth="1"/>
    <col min="11019" max="11019" width="8" style="2" customWidth="1"/>
    <col min="11020" max="11020" width="8.125" style="2" customWidth="1"/>
    <col min="11021" max="11021" width="8.25" style="2" customWidth="1"/>
    <col min="11022" max="11022" width="7.875" style="2" customWidth="1"/>
    <col min="11023" max="11023" width="8.25" style="2" customWidth="1"/>
    <col min="11024" max="11024" width="8.125" style="2" customWidth="1"/>
    <col min="11025" max="11025" width="8.625" style="2" customWidth="1"/>
    <col min="11026" max="11026" width="10.625" style="2" customWidth="1"/>
    <col min="11027" max="11027" width="8.25" style="2" customWidth="1"/>
    <col min="11028" max="11264" width="10.375" style="2"/>
    <col min="11265" max="11265" width="12.5" style="2" customWidth="1"/>
    <col min="11266" max="11266" width="12.625" style="2" customWidth="1"/>
    <col min="11267" max="11267" width="6.25" style="2" customWidth="1"/>
    <col min="11268" max="11268" width="8.25" style="2" customWidth="1"/>
    <col min="11269" max="11269" width="8" style="2" customWidth="1"/>
    <col min="11270" max="11270" width="8.25" style="2" customWidth="1"/>
    <col min="11271" max="11273" width="8" style="2" customWidth="1"/>
    <col min="11274" max="11274" width="8.125" style="2" customWidth="1"/>
    <col min="11275" max="11275" width="8" style="2" customWidth="1"/>
    <col min="11276" max="11276" width="8.125" style="2" customWidth="1"/>
    <col min="11277" max="11277" width="8.25" style="2" customWidth="1"/>
    <col min="11278" max="11278" width="7.875" style="2" customWidth="1"/>
    <col min="11279" max="11279" width="8.25" style="2" customWidth="1"/>
    <col min="11280" max="11280" width="8.125" style="2" customWidth="1"/>
    <col min="11281" max="11281" width="8.625" style="2" customWidth="1"/>
    <col min="11282" max="11282" width="10.625" style="2" customWidth="1"/>
    <col min="11283" max="11283" width="8.25" style="2" customWidth="1"/>
    <col min="11284" max="11520" width="10.375" style="2"/>
    <col min="11521" max="11521" width="12.5" style="2" customWidth="1"/>
    <col min="11522" max="11522" width="12.625" style="2" customWidth="1"/>
    <col min="11523" max="11523" width="6.25" style="2" customWidth="1"/>
    <col min="11524" max="11524" width="8.25" style="2" customWidth="1"/>
    <col min="11525" max="11525" width="8" style="2" customWidth="1"/>
    <col min="11526" max="11526" width="8.25" style="2" customWidth="1"/>
    <col min="11527" max="11529" width="8" style="2" customWidth="1"/>
    <col min="11530" max="11530" width="8.125" style="2" customWidth="1"/>
    <col min="11531" max="11531" width="8" style="2" customWidth="1"/>
    <col min="11532" max="11532" width="8.125" style="2" customWidth="1"/>
    <col min="11533" max="11533" width="8.25" style="2" customWidth="1"/>
    <col min="11534" max="11534" width="7.875" style="2" customWidth="1"/>
    <col min="11535" max="11535" width="8.25" style="2" customWidth="1"/>
    <col min="11536" max="11536" width="8.125" style="2" customWidth="1"/>
    <col min="11537" max="11537" width="8.625" style="2" customWidth="1"/>
    <col min="11538" max="11538" width="10.625" style="2" customWidth="1"/>
    <col min="11539" max="11539" width="8.25" style="2" customWidth="1"/>
    <col min="11540" max="11776" width="10.375" style="2"/>
    <col min="11777" max="11777" width="12.5" style="2" customWidth="1"/>
    <col min="11778" max="11778" width="12.625" style="2" customWidth="1"/>
    <col min="11779" max="11779" width="6.25" style="2" customWidth="1"/>
    <col min="11780" max="11780" width="8.25" style="2" customWidth="1"/>
    <col min="11781" max="11781" width="8" style="2" customWidth="1"/>
    <col min="11782" max="11782" width="8.25" style="2" customWidth="1"/>
    <col min="11783" max="11785" width="8" style="2" customWidth="1"/>
    <col min="11786" max="11786" width="8.125" style="2" customWidth="1"/>
    <col min="11787" max="11787" width="8" style="2" customWidth="1"/>
    <col min="11788" max="11788" width="8.125" style="2" customWidth="1"/>
    <col min="11789" max="11789" width="8.25" style="2" customWidth="1"/>
    <col min="11790" max="11790" width="7.875" style="2" customWidth="1"/>
    <col min="11791" max="11791" width="8.25" style="2" customWidth="1"/>
    <col min="11792" max="11792" width="8.125" style="2" customWidth="1"/>
    <col min="11793" max="11793" width="8.625" style="2" customWidth="1"/>
    <col min="11794" max="11794" width="10.625" style="2" customWidth="1"/>
    <col min="11795" max="11795" width="8.25" style="2" customWidth="1"/>
    <col min="11796" max="12032" width="10.375" style="2"/>
    <col min="12033" max="12033" width="12.5" style="2" customWidth="1"/>
    <col min="12034" max="12034" width="12.625" style="2" customWidth="1"/>
    <col min="12035" max="12035" width="6.25" style="2" customWidth="1"/>
    <col min="12036" max="12036" width="8.25" style="2" customWidth="1"/>
    <col min="12037" max="12037" width="8" style="2" customWidth="1"/>
    <col min="12038" max="12038" width="8.25" style="2" customWidth="1"/>
    <col min="12039" max="12041" width="8" style="2" customWidth="1"/>
    <col min="12042" max="12042" width="8.125" style="2" customWidth="1"/>
    <col min="12043" max="12043" width="8" style="2" customWidth="1"/>
    <col min="12044" max="12044" width="8.125" style="2" customWidth="1"/>
    <col min="12045" max="12045" width="8.25" style="2" customWidth="1"/>
    <col min="12046" max="12046" width="7.875" style="2" customWidth="1"/>
    <col min="12047" max="12047" width="8.25" style="2" customWidth="1"/>
    <col min="12048" max="12048" width="8.125" style="2" customWidth="1"/>
    <col min="12049" max="12049" width="8.625" style="2" customWidth="1"/>
    <col min="12050" max="12050" width="10.625" style="2" customWidth="1"/>
    <col min="12051" max="12051" width="8.25" style="2" customWidth="1"/>
    <col min="12052" max="12288" width="10.375" style="2"/>
    <col min="12289" max="12289" width="12.5" style="2" customWidth="1"/>
    <col min="12290" max="12290" width="12.625" style="2" customWidth="1"/>
    <col min="12291" max="12291" width="6.25" style="2" customWidth="1"/>
    <col min="12292" max="12292" width="8.25" style="2" customWidth="1"/>
    <col min="12293" max="12293" width="8" style="2" customWidth="1"/>
    <col min="12294" max="12294" width="8.25" style="2" customWidth="1"/>
    <col min="12295" max="12297" width="8" style="2" customWidth="1"/>
    <col min="12298" max="12298" width="8.125" style="2" customWidth="1"/>
    <col min="12299" max="12299" width="8" style="2" customWidth="1"/>
    <col min="12300" max="12300" width="8.125" style="2" customWidth="1"/>
    <col min="12301" max="12301" width="8.25" style="2" customWidth="1"/>
    <col min="12302" max="12302" width="7.875" style="2" customWidth="1"/>
    <col min="12303" max="12303" width="8.25" style="2" customWidth="1"/>
    <col min="12304" max="12304" width="8.125" style="2" customWidth="1"/>
    <col min="12305" max="12305" width="8.625" style="2" customWidth="1"/>
    <col min="12306" max="12306" width="10.625" style="2" customWidth="1"/>
    <col min="12307" max="12307" width="8.25" style="2" customWidth="1"/>
    <col min="12308" max="12544" width="10.375" style="2"/>
    <col min="12545" max="12545" width="12.5" style="2" customWidth="1"/>
    <col min="12546" max="12546" width="12.625" style="2" customWidth="1"/>
    <col min="12547" max="12547" width="6.25" style="2" customWidth="1"/>
    <col min="12548" max="12548" width="8.25" style="2" customWidth="1"/>
    <col min="12549" max="12549" width="8" style="2" customWidth="1"/>
    <col min="12550" max="12550" width="8.25" style="2" customWidth="1"/>
    <col min="12551" max="12553" width="8" style="2" customWidth="1"/>
    <col min="12554" max="12554" width="8.125" style="2" customWidth="1"/>
    <col min="12555" max="12555" width="8" style="2" customWidth="1"/>
    <col min="12556" max="12556" width="8.125" style="2" customWidth="1"/>
    <col min="12557" max="12557" width="8.25" style="2" customWidth="1"/>
    <col min="12558" max="12558" width="7.875" style="2" customWidth="1"/>
    <col min="12559" max="12559" width="8.25" style="2" customWidth="1"/>
    <col min="12560" max="12560" width="8.125" style="2" customWidth="1"/>
    <col min="12561" max="12561" width="8.625" style="2" customWidth="1"/>
    <col min="12562" max="12562" width="10.625" style="2" customWidth="1"/>
    <col min="12563" max="12563" width="8.25" style="2" customWidth="1"/>
    <col min="12564" max="12800" width="10.375" style="2"/>
    <col min="12801" max="12801" width="12.5" style="2" customWidth="1"/>
    <col min="12802" max="12802" width="12.625" style="2" customWidth="1"/>
    <col min="12803" max="12803" width="6.25" style="2" customWidth="1"/>
    <col min="12804" max="12804" width="8.25" style="2" customWidth="1"/>
    <col min="12805" max="12805" width="8" style="2" customWidth="1"/>
    <col min="12806" max="12806" width="8.25" style="2" customWidth="1"/>
    <col min="12807" max="12809" width="8" style="2" customWidth="1"/>
    <col min="12810" max="12810" width="8.125" style="2" customWidth="1"/>
    <col min="12811" max="12811" width="8" style="2" customWidth="1"/>
    <col min="12812" max="12812" width="8.125" style="2" customWidth="1"/>
    <col min="12813" max="12813" width="8.25" style="2" customWidth="1"/>
    <col min="12814" max="12814" width="7.875" style="2" customWidth="1"/>
    <col min="12815" max="12815" width="8.25" style="2" customWidth="1"/>
    <col min="12816" max="12816" width="8.125" style="2" customWidth="1"/>
    <col min="12817" max="12817" width="8.625" style="2" customWidth="1"/>
    <col min="12818" max="12818" width="10.625" style="2" customWidth="1"/>
    <col min="12819" max="12819" width="8.25" style="2" customWidth="1"/>
    <col min="12820" max="13056" width="10.375" style="2"/>
    <col min="13057" max="13057" width="12.5" style="2" customWidth="1"/>
    <col min="13058" max="13058" width="12.625" style="2" customWidth="1"/>
    <col min="13059" max="13059" width="6.25" style="2" customWidth="1"/>
    <col min="13060" max="13060" width="8.25" style="2" customWidth="1"/>
    <col min="13061" max="13061" width="8" style="2" customWidth="1"/>
    <col min="13062" max="13062" width="8.25" style="2" customWidth="1"/>
    <col min="13063" max="13065" width="8" style="2" customWidth="1"/>
    <col min="13066" max="13066" width="8.125" style="2" customWidth="1"/>
    <col min="13067" max="13067" width="8" style="2" customWidth="1"/>
    <col min="13068" max="13068" width="8.125" style="2" customWidth="1"/>
    <col min="13069" max="13069" width="8.25" style="2" customWidth="1"/>
    <col min="13070" max="13070" width="7.875" style="2" customWidth="1"/>
    <col min="13071" max="13071" width="8.25" style="2" customWidth="1"/>
    <col min="13072" max="13072" width="8.125" style="2" customWidth="1"/>
    <col min="13073" max="13073" width="8.625" style="2" customWidth="1"/>
    <col min="13074" max="13074" width="10.625" style="2" customWidth="1"/>
    <col min="13075" max="13075" width="8.25" style="2" customWidth="1"/>
    <col min="13076" max="13312" width="10.375" style="2"/>
    <col min="13313" max="13313" width="12.5" style="2" customWidth="1"/>
    <col min="13314" max="13314" width="12.625" style="2" customWidth="1"/>
    <col min="13315" max="13315" width="6.25" style="2" customWidth="1"/>
    <col min="13316" max="13316" width="8.25" style="2" customWidth="1"/>
    <col min="13317" max="13317" width="8" style="2" customWidth="1"/>
    <col min="13318" max="13318" width="8.25" style="2" customWidth="1"/>
    <col min="13319" max="13321" width="8" style="2" customWidth="1"/>
    <col min="13322" max="13322" width="8.125" style="2" customWidth="1"/>
    <col min="13323" max="13323" width="8" style="2" customWidth="1"/>
    <col min="13324" max="13324" width="8.125" style="2" customWidth="1"/>
    <col min="13325" max="13325" width="8.25" style="2" customWidth="1"/>
    <col min="13326" max="13326" width="7.875" style="2" customWidth="1"/>
    <col min="13327" max="13327" width="8.25" style="2" customWidth="1"/>
    <col min="13328" max="13328" width="8.125" style="2" customWidth="1"/>
    <col min="13329" max="13329" width="8.625" style="2" customWidth="1"/>
    <col min="13330" max="13330" width="10.625" style="2" customWidth="1"/>
    <col min="13331" max="13331" width="8.25" style="2" customWidth="1"/>
    <col min="13332" max="13568" width="10.375" style="2"/>
    <col min="13569" max="13569" width="12.5" style="2" customWidth="1"/>
    <col min="13570" max="13570" width="12.625" style="2" customWidth="1"/>
    <col min="13571" max="13571" width="6.25" style="2" customWidth="1"/>
    <col min="13572" max="13572" width="8.25" style="2" customWidth="1"/>
    <col min="13573" max="13573" width="8" style="2" customWidth="1"/>
    <col min="13574" max="13574" width="8.25" style="2" customWidth="1"/>
    <col min="13575" max="13577" width="8" style="2" customWidth="1"/>
    <col min="13578" max="13578" width="8.125" style="2" customWidth="1"/>
    <col min="13579" max="13579" width="8" style="2" customWidth="1"/>
    <col min="13580" max="13580" width="8.125" style="2" customWidth="1"/>
    <col min="13581" max="13581" width="8.25" style="2" customWidth="1"/>
    <col min="13582" max="13582" width="7.875" style="2" customWidth="1"/>
    <col min="13583" max="13583" width="8.25" style="2" customWidth="1"/>
    <col min="13584" max="13584" width="8.125" style="2" customWidth="1"/>
    <col min="13585" max="13585" width="8.625" style="2" customWidth="1"/>
    <col min="13586" max="13586" width="10.625" style="2" customWidth="1"/>
    <col min="13587" max="13587" width="8.25" style="2" customWidth="1"/>
    <col min="13588" max="13824" width="10.375" style="2"/>
    <col min="13825" max="13825" width="12.5" style="2" customWidth="1"/>
    <col min="13826" max="13826" width="12.625" style="2" customWidth="1"/>
    <col min="13827" max="13827" width="6.25" style="2" customWidth="1"/>
    <col min="13828" max="13828" width="8.25" style="2" customWidth="1"/>
    <col min="13829" max="13829" width="8" style="2" customWidth="1"/>
    <col min="13830" max="13830" width="8.25" style="2" customWidth="1"/>
    <col min="13831" max="13833" width="8" style="2" customWidth="1"/>
    <col min="13834" max="13834" width="8.125" style="2" customWidth="1"/>
    <col min="13835" max="13835" width="8" style="2" customWidth="1"/>
    <col min="13836" max="13836" width="8.125" style="2" customWidth="1"/>
    <col min="13837" max="13837" width="8.25" style="2" customWidth="1"/>
    <col min="13838" max="13838" width="7.875" style="2" customWidth="1"/>
    <col min="13839" max="13839" width="8.25" style="2" customWidth="1"/>
    <col min="13840" max="13840" width="8.125" style="2" customWidth="1"/>
    <col min="13841" max="13841" width="8.625" style="2" customWidth="1"/>
    <col min="13842" max="13842" width="10.625" style="2" customWidth="1"/>
    <col min="13843" max="13843" width="8.25" style="2" customWidth="1"/>
    <col min="13844" max="14080" width="10.375" style="2"/>
    <col min="14081" max="14081" width="12.5" style="2" customWidth="1"/>
    <col min="14082" max="14082" width="12.625" style="2" customWidth="1"/>
    <col min="14083" max="14083" width="6.25" style="2" customWidth="1"/>
    <col min="14084" max="14084" width="8.25" style="2" customWidth="1"/>
    <col min="14085" max="14085" width="8" style="2" customWidth="1"/>
    <col min="14086" max="14086" width="8.25" style="2" customWidth="1"/>
    <col min="14087" max="14089" width="8" style="2" customWidth="1"/>
    <col min="14090" max="14090" width="8.125" style="2" customWidth="1"/>
    <col min="14091" max="14091" width="8" style="2" customWidth="1"/>
    <col min="14092" max="14092" width="8.125" style="2" customWidth="1"/>
    <col min="14093" max="14093" width="8.25" style="2" customWidth="1"/>
    <col min="14094" max="14094" width="7.875" style="2" customWidth="1"/>
    <col min="14095" max="14095" width="8.25" style="2" customWidth="1"/>
    <col min="14096" max="14096" width="8.125" style="2" customWidth="1"/>
    <col min="14097" max="14097" width="8.625" style="2" customWidth="1"/>
    <col min="14098" max="14098" width="10.625" style="2" customWidth="1"/>
    <col min="14099" max="14099" width="8.25" style="2" customWidth="1"/>
    <col min="14100" max="14336" width="10.375" style="2"/>
    <col min="14337" max="14337" width="12.5" style="2" customWidth="1"/>
    <col min="14338" max="14338" width="12.625" style="2" customWidth="1"/>
    <col min="14339" max="14339" width="6.25" style="2" customWidth="1"/>
    <col min="14340" max="14340" width="8.25" style="2" customWidth="1"/>
    <col min="14341" max="14341" width="8" style="2" customWidth="1"/>
    <col min="14342" max="14342" width="8.25" style="2" customWidth="1"/>
    <col min="14343" max="14345" width="8" style="2" customWidth="1"/>
    <col min="14346" max="14346" width="8.125" style="2" customWidth="1"/>
    <col min="14347" max="14347" width="8" style="2" customWidth="1"/>
    <col min="14348" max="14348" width="8.125" style="2" customWidth="1"/>
    <col min="14349" max="14349" width="8.25" style="2" customWidth="1"/>
    <col min="14350" max="14350" width="7.875" style="2" customWidth="1"/>
    <col min="14351" max="14351" width="8.25" style="2" customWidth="1"/>
    <col min="14352" max="14352" width="8.125" style="2" customWidth="1"/>
    <col min="14353" max="14353" width="8.625" style="2" customWidth="1"/>
    <col min="14354" max="14354" width="10.625" style="2" customWidth="1"/>
    <col min="14355" max="14355" width="8.25" style="2" customWidth="1"/>
    <col min="14356" max="14592" width="10.375" style="2"/>
    <col min="14593" max="14593" width="12.5" style="2" customWidth="1"/>
    <col min="14594" max="14594" width="12.625" style="2" customWidth="1"/>
    <col min="14595" max="14595" width="6.25" style="2" customWidth="1"/>
    <col min="14596" max="14596" width="8.25" style="2" customWidth="1"/>
    <col min="14597" max="14597" width="8" style="2" customWidth="1"/>
    <col min="14598" max="14598" width="8.25" style="2" customWidth="1"/>
    <col min="14599" max="14601" width="8" style="2" customWidth="1"/>
    <col min="14602" max="14602" width="8.125" style="2" customWidth="1"/>
    <col min="14603" max="14603" width="8" style="2" customWidth="1"/>
    <col min="14604" max="14604" width="8.125" style="2" customWidth="1"/>
    <col min="14605" max="14605" width="8.25" style="2" customWidth="1"/>
    <col min="14606" max="14606" width="7.875" style="2" customWidth="1"/>
    <col min="14607" max="14607" width="8.25" style="2" customWidth="1"/>
    <col min="14608" max="14608" width="8.125" style="2" customWidth="1"/>
    <col min="14609" max="14609" width="8.625" style="2" customWidth="1"/>
    <col min="14610" max="14610" width="10.625" style="2" customWidth="1"/>
    <col min="14611" max="14611" width="8.25" style="2" customWidth="1"/>
    <col min="14612" max="14848" width="10.375" style="2"/>
    <col min="14849" max="14849" width="12.5" style="2" customWidth="1"/>
    <col min="14850" max="14850" width="12.625" style="2" customWidth="1"/>
    <col min="14851" max="14851" width="6.25" style="2" customWidth="1"/>
    <col min="14852" max="14852" width="8.25" style="2" customWidth="1"/>
    <col min="14853" max="14853" width="8" style="2" customWidth="1"/>
    <col min="14854" max="14854" width="8.25" style="2" customWidth="1"/>
    <col min="14855" max="14857" width="8" style="2" customWidth="1"/>
    <col min="14858" max="14858" width="8.125" style="2" customWidth="1"/>
    <col min="14859" max="14859" width="8" style="2" customWidth="1"/>
    <col min="14860" max="14860" width="8.125" style="2" customWidth="1"/>
    <col min="14861" max="14861" width="8.25" style="2" customWidth="1"/>
    <col min="14862" max="14862" width="7.875" style="2" customWidth="1"/>
    <col min="14863" max="14863" width="8.25" style="2" customWidth="1"/>
    <col min="14864" max="14864" width="8.125" style="2" customWidth="1"/>
    <col min="14865" max="14865" width="8.625" style="2" customWidth="1"/>
    <col min="14866" max="14866" width="10.625" style="2" customWidth="1"/>
    <col min="14867" max="14867" width="8.25" style="2" customWidth="1"/>
    <col min="14868" max="15104" width="10.375" style="2"/>
    <col min="15105" max="15105" width="12.5" style="2" customWidth="1"/>
    <col min="15106" max="15106" width="12.625" style="2" customWidth="1"/>
    <col min="15107" max="15107" width="6.25" style="2" customWidth="1"/>
    <col min="15108" max="15108" width="8.25" style="2" customWidth="1"/>
    <col min="15109" max="15109" width="8" style="2" customWidth="1"/>
    <col min="15110" max="15110" width="8.25" style="2" customWidth="1"/>
    <col min="15111" max="15113" width="8" style="2" customWidth="1"/>
    <col min="15114" max="15114" width="8.125" style="2" customWidth="1"/>
    <col min="15115" max="15115" width="8" style="2" customWidth="1"/>
    <col min="15116" max="15116" width="8.125" style="2" customWidth="1"/>
    <col min="15117" max="15117" width="8.25" style="2" customWidth="1"/>
    <col min="15118" max="15118" width="7.875" style="2" customWidth="1"/>
    <col min="15119" max="15119" width="8.25" style="2" customWidth="1"/>
    <col min="15120" max="15120" width="8.125" style="2" customWidth="1"/>
    <col min="15121" max="15121" width="8.625" style="2" customWidth="1"/>
    <col min="15122" max="15122" width="10.625" style="2" customWidth="1"/>
    <col min="15123" max="15123" width="8.25" style="2" customWidth="1"/>
    <col min="15124" max="15360" width="10.375" style="2"/>
    <col min="15361" max="15361" width="12.5" style="2" customWidth="1"/>
    <col min="15362" max="15362" width="12.625" style="2" customWidth="1"/>
    <col min="15363" max="15363" width="6.25" style="2" customWidth="1"/>
    <col min="15364" max="15364" width="8.25" style="2" customWidth="1"/>
    <col min="15365" max="15365" width="8" style="2" customWidth="1"/>
    <col min="15366" max="15366" width="8.25" style="2" customWidth="1"/>
    <col min="15367" max="15369" width="8" style="2" customWidth="1"/>
    <col min="15370" max="15370" width="8.125" style="2" customWidth="1"/>
    <col min="15371" max="15371" width="8" style="2" customWidth="1"/>
    <col min="15372" max="15372" width="8.125" style="2" customWidth="1"/>
    <col min="15373" max="15373" width="8.25" style="2" customWidth="1"/>
    <col min="15374" max="15374" width="7.875" style="2" customWidth="1"/>
    <col min="15375" max="15375" width="8.25" style="2" customWidth="1"/>
    <col min="15376" max="15376" width="8.125" style="2" customWidth="1"/>
    <col min="15377" max="15377" width="8.625" style="2" customWidth="1"/>
    <col min="15378" max="15378" width="10.625" style="2" customWidth="1"/>
    <col min="15379" max="15379" width="8.25" style="2" customWidth="1"/>
    <col min="15380" max="15616" width="10.375" style="2"/>
    <col min="15617" max="15617" width="12.5" style="2" customWidth="1"/>
    <col min="15618" max="15618" width="12.625" style="2" customWidth="1"/>
    <col min="15619" max="15619" width="6.25" style="2" customWidth="1"/>
    <col min="15620" max="15620" width="8.25" style="2" customWidth="1"/>
    <col min="15621" max="15621" width="8" style="2" customWidth="1"/>
    <col min="15622" max="15622" width="8.25" style="2" customWidth="1"/>
    <col min="15623" max="15625" width="8" style="2" customWidth="1"/>
    <col min="15626" max="15626" width="8.125" style="2" customWidth="1"/>
    <col min="15627" max="15627" width="8" style="2" customWidth="1"/>
    <col min="15628" max="15628" width="8.125" style="2" customWidth="1"/>
    <col min="15629" max="15629" width="8.25" style="2" customWidth="1"/>
    <col min="15630" max="15630" width="7.875" style="2" customWidth="1"/>
    <col min="15631" max="15631" width="8.25" style="2" customWidth="1"/>
    <col min="15632" max="15632" width="8.125" style="2" customWidth="1"/>
    <col min="15633" max="15633" width="8.625" style="2" customWidth="1"/>
    <col min="15634" max="15634" width="10.625" style="2" customWidth="1"/>
    <col min="15635" max="15635" width="8.25" style="2" customWidth="1"/>
    <col min="15636" max="15872" width="10.375" style="2"/>
    <col min="15873" max="15873" width="12.5" style="2" customWidth="1"/>
    <col min="15874" max="15874" width="12.625" style="2" customWidth="1"/>
    <col min="15875" max="15875" width="6.25" style="2" customWidth="1"/>
    <col min="15876" max="15876" width="8.25" style="2" customWidth="1"/>
    <col min="15877" max="15877" width="8" style="2" customWidth="1"/>
    <col min="15878" max="15878" width="8.25" style="2" customWidth="1"/>
    <col min="15879" max="15881" width="8" style="2" customWidth="1"/>
    <col min="15882" max="15882" width="8.125" style="2" customWidth="1"/>
    <col min="15883" max="15883" width="8" style="2" customWidth="1"/>
    <col min="15884" max="15884" width="8.125" style="2" customWidth="1"/>
    <col min="15885" max="15885" width="8.25" style="2" customWidth="1"/>
    <col min="15886" max="15886" width="7.875" style="2" customWidth="1"/>
    <col min="15887" max="15887" width="8.25" style="2" customWidth="1"/>
    <col min="15888" max="15888" width="8.125" style="2" customWidth="1"/>
    <col min="15889" max="15889" width="8.625" style="2" customWidth="1"/>
    <col min="15890" max="15890" width="10.625" style="2" customWidth="1"/>
    <col min="15891" max="15891" width="8.25" style="2" customWidth="1"/>
    <col min="15892" max="16128" width="10.375" style="2"/>
    <col min="16129" max="16129" width="12.5" style="2" customWidth="1"/>
    <col min="16130" max="16130" width="12.625" style="2" customWidth="1"/>
    <col min="16131" max="16131" width="6.25" style="2" customWidth="1"/>
    <col min="16132" max="16132" width="8.25" style="2" customWidth="1"/>
    <col min="16133" max="16133" width="8" style="2" customWidth="1"/>
    <col min="16134" max="16134" width="8.25" style="2" customWidth="1"/>
    <col min="16135" max="16137" width="8" style="2" customWidth="1"/>
    <col min="16138" max="16138" width="8.125" style="2" customWidth="1"/>
    <col min="16139" max="16139" width="8" style="2" customWidth="1"/>
    <col min="16140" max="16140" width="8.125" style="2" customWidth="1"/>
    <col min="16141" max="16141" width="8.25" style="2" customWidth="1"/>
    <col min="16142" max="16142" width="7.875" style="2" customWidth="1"/>
    <col min="16143" max="16143" width="8.25" style="2" customWidth="1"/>
    <col min="16144" max="16144" width="8.125" style="2" customWidth="1"/>
    <col min="16145" max="16145" width="8.625" style="2" customWidth="1"/>
    <col min="16146" max="16146" width="10.625" style="2" customWidth="1"/>
    <col min="16147" max="16147" width="8.25" style="2" customWidth="1"/>
    <col min="16148" max="16384" width="10.375" style="2"/>
  </cols>
  <sheetData>
    <row r="1" spans="1:17" s="6" customFormat="1" ht="24.95" customHeight="1" thickBot="1" x14ac:dyDescent="0.45">
      <c r="B1" s="246" t="s">
        <v>10</v>
      </c>
      <c r="E1" s="26"/>
      <c r="F1" s="27"/>
      <c r="G1" s="26"/>
      <c r="I1" s="26"/>
      <c r="K1" s="26"/>
      <c r="M1" s="26"/>
      <c r="O1" s="26"/>
      <c r="Q1" s="219" t="s">
        <v>11</v>
      </c>
    </row>
    <row r="2" spans="1:17" ht="18" customHeight="1" x14ac:dyDescent="0.15">
      <c r="A2" s="24"/>
      <c r="B2" s="322" t="s">
        <v>1</v>
      </c>
      <c r="C2" s="318" t="s">
        <v>12</v>
      </c>
      <c r="D2" s="320" t="s">
        <v>13</v>
      </c>
      <c r="E2" s="314"/>
      <c r="F2" s="313" t="s">
        <v>14</v>
      </c>
      <c r="G2" s="314"/>
      <c r="H2" s="313" t="s">
        <v>15</v>
      </c>
      <c r="I2" s="314"/>
      <c r="J2" s="313" t="s">
        <v>16</v>
      </c>
      <c r="K2" s="321"/>
      <c r="L2" s="313" t="s">
        <v>17</v>
      </c>
      <c r="M2" s="314"/>
      <c r="N2" s="313" t="s">
        <v>18</v>
      </c>
      <c r="O2" s="314"/>
      <c r="P2" s="313" t="s">
        <v>19</v>
      </c>
      <c r="Q2" s="315"/>
    </row>
    <row r="3" spans="1:17" ht="18" customHeight="1" x14ac:dyDescent="0.15">
      <c r="A3" s="24"/>
      <c r="B3" s="312"/>
      <c r="C3" s="319"/>
      <c r="D3" s="30" t="s">
        <v>20</v>
      </c>
      <c r="E3" s="31" t="s">
        <v>21</v>
      </c>
      <c r="F3" s="32" t="s">
        <v>2</v>
      </c>
      <c r="G3" s="31" t="s">
        <v>21</v>
      </c>
      <c r="H3" s="32" t="s">
        <v>2</v>
      </c>
      <c r="I3" s="33" t="s">
        <v>21</v>
      </c>
      <c r="J3" s="32" t="s">
        <v>2</v>
      </c>
      <c r="K3" s="31" t="s">
        <v>21</v>
      </c>
      <c r="L3" s="32" t="s">
        <v>2</v>
      </c>
      <c r="M3" s="33" t="s">
        <v>21</v>
      </c>
      <c r="N3" s="32" t="s">
        <v>2</v>
      </c>
      <c r="O3" s="33" t="s">
        <v>21</v>
      </c>
      <c r="P3" s="32" t="s">
        <v>2</v>
      </c>
      <c r="Q3" s="33" t="s">
        <v>21</v>
      </c>
    </row>
    <row r="4" spans="1:17" ht="14.25" hidden="1" customHeight="1" x14ac:dyDescent="0.15">
      <c r="A4" s="24"/>
      <c r="B4" s="2" t="s">
        <v>22</v>
      </c>
      <c r="D4" s="34"/>
      <c r="E4" s="35"/>
      <c r="F4" s="36"/>
      <c r="G4" s="35"/>
      <c r="H4" s="36"/>
      <c r="I4" s="35"/>
      <c r="J4" s="36"/>
      <c r="K4" s="35"/>
      <c r="L4" s="36"/>
      <c r="M4" s="35"/>
      <c r="N4" s="36"/>
      <c r="O4" s="35"/>
      <c r="P4" s="36"/>
      <c r="Q4" s="35"/>
    </row>
    <row r="5" spans="1:17" ht="14.25" hidden="1" customHeight="1" x14ac:dyDescent="0.15">
      <c r="A5" s="24"/>
      <c r="B5" s="37" t="s">
        <v>23</v>
      </c>
      <c r="C5" s="38">
        <f>D5+F5+H5+J5+L5+N5+P5</f>
        <v>513</v>
      </c>
      <c r="D5" s="39">
        <v>194</v>
      </c>
      <c r="E5" s="29">
        <f>D5/C5*100</f>
        <v>37.816764132553601</v>
      </c>
      <c r="F5" s="2">
        <v>156</v>
      </c>
      <c r="G5" s="29">
        <f t="shared" ref="G5:G10" si="0">F5/C5*100</f>
        <v>30.409356725146196</v>
      </c>
      <c r="H5" s="2">
        <v>110</v>
      </c>
      <c r="I5" s="29">
        <f t="shared" ref="I5:I10" si="1">H5/C5*100</f>
        <v>21.442495126705651</v>
      </c>
      <c r="J5" s="2">
        <v>15</v>
      </c>
      <c r="K5" s="29">
        <f t="shared" ref="K5:K10" si="2">J5/C5*100</f>
        <v>2.9239766081871341</v>
      </c>
      <c r="L5" s="2">
        <v>20</v>
      </c>
      <c r="M5" s="29">
        <f t="shared" ref="M5:M10" si="3">L5/C5*100</f>
        <v>3.8986354775828458</v>
      </c>
      <c r="N5" s="2">
        <v>10</v>
      </c>
      <c r="O5" s="29">
        <f t="shared" ref="O5:O10" si="4">N5/C5*100</f>
        <v>1.9493177387914229</v>
      </c>
      <c r="P5" s="2">
        <v>8</v>
      </c>
      <c r="Q5" s="40">
        <f t="shared" ref="Q5:Q10" si="5">P5/C5*100</f>
        <v>1.5594541910331383</v>
      </c>
    </row>
    <row r="6" spans="1:17" ht="14.25" hidden="1" customHeight="1" x14ac:dyDescent="0.15">
      <c r="A6" s="24"/>
      <c r="B6" s="41" t="s">
        <v>24</v>
      </c>
      <c r="C6" s="38">
        <f>D6+F6+H6+J6+L6+N6+P6</f>
        <v>480</v>
      </c>
      <c r="D6" s="39">
        <v>175</v>
      </c>
      <c r="E6" s="29">
        <f>D6/C6*100</f>
        <v>36.458333333333329</v>
      </c>
      <c r="F6" s="2">
        <v>149</v>
      </c>
      <c r="G6" s="29">
        <f t="shared" si="0"/>
        <v>31.041666666666668</v>
      </c>
      <c r="H6" s="2">
        <v>97</v>
      </c>
      <c r="I6" s="29">
        <f t="shared" si="1"/>
        <v>20.208333333333332</v>
      </c>
      <c r="J6" s="2">
        <v>18</v>
      </c>
      <c r="K6" s="29">
        <f t="shared" si="2"/>
        <v>3.75</v>
      </c>
      <c r="L6" s="2">
        <v>24</v>
      </c>
      <c r="M6" s="29">
        <f t="shared" si="3"/>
        <v>5</v>
      </c>
      <c r="N6" s="2">
        <v>10</v>
      </c>
      <c r="O6" s="29">
        <f t="shared" si="4"/>
        <v>2.083333333333333</v>
      </c>
      <c r="P6" s="2">
        <v>7</v>
      </c>
      <c r="Q6" s="40">
        <f t="shared" si="5"/>
        <v>1.4583333333333333</v>
      </c>
    </row>
    <row r="7" spans="1:17" ht="14.25" hidden="1" customHeight="1" x14ac:dyDescent="0.15">
      <c r="A7" s="24"/>
      <c r="B7" s="41" t="s">
        <v>25</v>
      </c>
      <c r="C7" s="38">
        <f>D7+F7+H7+J7+L7+N7+P7</f>
        <v>461</v>
      </c>
      <c r="D7" s="39">
        <v>178</v>
      </c>
      <c r="E7" s="29">
        <f>D7/C7*100</f>
        <v>38.611713665943604</v>
      </c>
      <c r="F7" s="2">
        <v>129</v>
      </c>
      <c r="G7" s="29">
        <f t="shared" si="0"/>
        <v>27.982646420824299</v>
      </c>
      <c r="H7" s="2">
        <v>99</v>
      </c>
      <c r="I7" s="29">
        <f t="shared" si="1"/>
        <v>21.475054229934923</v>
      </c>
      <c r="J7" s="2">
        <v>17</v>
      </c>
      <c r="K7" s="29">
        <f t="shared" si="2"/>
        <v>3.68763557483731</v>
      </c>
      <c r="L7" s="2">
        <v>21</v>
      </c>
      <c r="M7" s="29">
        <f t="shared" si="3"/>
        <v>4.5553145336225596</v>
      </c>
      <c r="N7" s="2">
        <v>9</v>
      </c>
      <c r="O7" s="29">
        <f t="shared" si="4"/>
        <v>1.9522776572668112</v>
      </c>
      <c r="P7" s="2">
        <v>8</v>
      </c>
      <c r="Q7" s="40">
        <f t="shared" si="5"/>
        <v>1.735357917570499</v>
      </c>
    </row>
    <row r="8" spans="1:17" ht="14.25" hidden="1" customHeight="1" x14ac:dyDescent="0.15">
      <c r="A8" s="24"/>
      <c r="B8" s="41" t="s">
        <v>26</v>
      </c>
      <c r="C8" s="38">
        <f>D8+F8+H8+J8+L8+N8+P8</f>
        <v>512</v>
      </c>
      <c r="D8" s="39">
        <v>233</v>
      </c>
      <c r="E8" s="29">
        <f>D8/C8*100</f>
        <v>45.5078125</v>
      </c>
      <c r="F8" s="2">
        <v>130</v>
      </c>
      <c r="G8" s="29">
        <f t="shared" si="0"/>
        <v>25.390625</v>
      </c>
      <c r="H8" s="2">
        <v>91</v>
      </c>
      <c r="I8" s="29">
        <f t="shared" si="1"/>
        <v>17.7734375</v>
      </c>
      <c r="J8" s="2">
        <v>18</v>
      </c>
      <c r="K8" s="29">
        <f t="shared" si="2"/>
        <v>3.515625</v>
      </c>
      <c r="L8" s="2">
        <v>20</v>
      </c>
      <c r="M8" s="29">
        <f t="shared" si="3"/>
        <v>3.90625</v>
      </c>
      <c r="N8" s="2">
        <v>12</v>
      </c>
      <c r="O8" s="29">
        <f t="shared" si="4"/>
        <v>2.34375</v>
      </c>
      <c r="P8" s="2">
        <v>8</v>
      </c>
      <c r="Q8" s="40">
        <f t="shared" si="5"/>
        <v>1.5625</v>
      </c>
    </row>
    <row r="9" spans="1:17" ht="14.25" hidden="1" customHeight="1" x14ac:dyDescent="0.15">
      <c r="A9" s="24"/>
      <c r="B9" s="41" t="s">
        <v>27</v>
      </c>
      <c r="C9" s="42">
        <v>423</v>
      </c>
      <c r="D9" s="43">
        <v>149</v>
      </c>
      <c r="E9" s="44">
        <f>D9/C9*100</f>
        <v>35.224586288416077</v>
      </c>
      <c r="F9" s="2">
        <v>132</v>
      </c>
      <c r="G9" s="44">
        <f t="shared" si="0"/>
        <v>31.205673758865249</v>
      </c>
      <c r="H9" s="2">
        <v>84</v>
      </c>
      <c r="I9" s="44">
        <f t="shared" si="1"/>
        <v>19.858156028368796</v>
      </c>
      <c r="J9" s="2">
        <v>19</v>
      </c>
      <c r="K9" s="44">
        <f t="shared" si="2"/>
        <v>4.4917257683215128</v>
      </c>
      <c r="L9" s="2">
        <v>19</v>
      </c>
      <c r="M9" s="44">
        <f t="shared" si="3"/>
        <v>4.4917257683215128</v>
      </c>
      <c r="N9" s="2">
        <v>12</v>
      </c>
      <c r="O9" s="44">
        <f t="shared" si="4"/>
        <v>2.8368794326241136</v>
      </c>
      <c r="P9" s="2">
        <v>8</v>
      </c>
      <c r="Q9" s="44">
        <f t="shared" si="5"/>
        <v>1.8912529550827424</v>
      </c>
    </row>
    <row r="10" spans="1:17" ht="14.25" hidden="1" customHeight="1" x14ac:dyDescent="0.15">
      <c r="A10" s="24"/>
      <c r="B10" s="41" t="s">
        <v>28</v>
      </c>
      <c r="C10" s="42">
        <v>432</v>
      </c>
      <c r="D10" s="43">
        <v>171</v>
      </c>
      <c r="E10" s="44">
        <v>39.5</v>
      </c>
      <c r="F10" s="2">
        <v>114</v>
      </c>
      <c r="G10" s="44">
        <f t="shared" si="0"/>
        <v>26.388888888888889</v>
      </c>
      <c r="H10" s="2">
        <v>88</v>
      </c>
      <c r="I10" s="44">
        <f t="shared" si="1"/>
        <v>20.37037037037037</v>
      </c>
      <c r="J10" s="2">
        <v>21</v>
      </c>
      <c r="K10" s="44">
        <f t="shared" si="2"/>
        <v>4.8611111111111116</v>
      </c>
      <c r="L10" s="2">
        <v>19</v>
      </c>
      <c r="M10" s="44">
        <f t="shared" si="3"/>
        <v>4.3981481481481479</v>
      </c>
      <c r="N10" s="2">
        <v>10</v>
      </c>
      <c r="O10" s="44">
        <f t="shared" si="4"/>
        <v>2.3148148148148149</v>
      </c>
      <c r="P10" s="2">
        <v>9</v>
      </c>
      <c r="Q10" s="44">
        <f t="shared" si="5"/>
        <v>2.083333333333333</v>
      </c>
    </row>
    <row r="11" spans="1:17" ht="14.25" hidden="1" customHeight="1" x14ac:dyDescent="0.15">
      <c r="A11" s="24"/>
      <c r="B11" s="21" t="s">
        <v>29</v>
      </c>
      <c r="C11" s="21"/>
      <c r="D11" s="45"/>
      <c r="E11" s="46"/>
      <c r="F11" s="21"/>
      <c r="G11" s="47"/>
      <c r="H11" s="21"/>
      <c r="I11" s="47"/>
      <c r="J11" s="21"/>
      <c r="K11" s="47"/>
      <c r="L11" s="21"/>
      <c r="M11" s="47"/>
      <c r="N11" s="21"/>
      <c r="O11" s="47"/>
      <c r="P11" s="21"/>
      <c r="Q11" s="21"/>
    </row>
    <row r="12" spans="1:17" ht="14.25" hidden="1" customHeight="1" x14ac:dyDescent="0.15">
      <c r="A12" s="24"/>
      <c r="B12" s="37" t="s">
        <v>23</v>
      </c>
      <c r="C12" s="38">
        <v>206</v>
      </c>
      <c r="D12" s="45">
        <v>56</v>
      </c>
      <c r="E12" s="47">
        <f t="shared" ref="E12:E17" si="6">D12/C12*100</f>
        <v>27.184466019417474</v>
      </c>
      <c r="F12" s="21">
        <v>61</v>
      </c>
      <c r="G12" s="47">
        <f t="shared" ref="G12:G17" si="7">F12/C12*100</f>
        <v>29.61165048543689</v>
      </c>
      <c r="H12" s="21">
        <v>53</v>
      </c>
      <c r="I12" s="47">
        <f t="shared" ref="I12:I17" si="8">H12/C12*100</f>
        <v>25.728155339805824</v>
      </c>
      <c r="J12" s="21">
        <v>7</v>
      </c>
      <c r="K12" s="47">
        <f t="shared" ref="K12:K17" si="9">J12/C12*100</f>
        <v>3.3980582524271843</v>
      </c>
      <c r="L12" s="21">
        <v>14</v>
      </c>
      <c r="M12" s="47">
        <f t="shared" ref="M12:M17" si="10">L12/C12*100</f>
        <v>6.7961165048543686</v>
      </c>
      <c r="N12" s="21">
        <v>10</v>
      </c>
      <c r="O12" s="47">
        <f t="shared" ref="O12:O17" si="11">N12/C12*100</f>
        <v>4.8543689320388346</v>
      </c>
      <c r="P12" s="21">
        <v>5</v>
      </c>
      <c r="Q12" s="48">
        <f t="shared" ref="Q12:Q17" si="12">P12/C12*100</f>
        <v>2.4271844660194173</v>
      </c>
    </row>
    <row r="13" spans="1:17" ht="14.25" hidden="1" customHeight="1" x14ac:dyDescent="0.15">
      <c r="A13" s="24"/>
      <c r="B13" s="41" t="s">
        <v>24</v>
      </c>
      <c r="C13" s="38">
        <v>198</v>
      </c>
      <c r="D13" s="45">
        <v>50</v>
      </c>
      <c r="E13" s="47">
        <f t="shared" si="6"/>
        <v>25.252525252525253</v>
      </c>
      <c r="F13" s="21">
        <v>67</v>
      </c>
      <c r="G13" s="47">
        <f t="shared" si="7"/>
        <v>33.838383838383841</v>
      </c>
      <c r="H13" s="21">
        <v>45</v>
      </c>
      <c r="I13" s="47">
        <f t="shared" si="8"/>
        <v>22.727272727272727</v>
      </c>
      <c r="J13" s="21">
        <v>10</v>
      </c>
      <c r="K13" s="47">
        <f t="shared" si="9"/>
        <v>5.0505050505050502</v>
      </c>
      <c r="L13" s="21">
        <v>12</v>
      </c>
      <c r="M13" s="47">
        <f t="shared" si="10"/>
        <v>6.0606060606060606</v>
      </c>
      <c r="N13" s="21">
        <v>9</v>
      </c>
      <c r="O13" s="47">
        <f t="shared" si="11"/>
        <v>4.5454545454545459</v>
      </c>
      <c r="P13" s="21">
        <v>5</v>
      </c>
      <c r="Q13" s="48">
        <f t="shared" si="12"/>
        <v>2.5252525252525251</v>
      </c>
    </row>
    <row r="14" spans="1:17" ht="14.25" hidden="1" customHeight="1" x14ac:dyDescent="0.15">
      <c r="A14" s="24"/>
      <c r="B14" s="41" t="s">
        <v>25</v>
      </c>
      <c r="C14" s="38">
        <v>195</v>
      </c>
      <c r="D14" s="45">
        <v>60</v>
      </c>
      <c r="E14" s="47">
        <f t="shared" si="6"/>
        <v>30.76923076923077</v>
      </c>
      <c r="F14" s="21">
        <v>51</v>
      </c>
      <c r="G14" s="47">
        <f t="shared" si="7"/>
        <v>26.153846153846157</v>
      </c>
      <c r="H14" s="21">
        <v>48</v>
      </c>
      <c r="I14" s="47">
        <f t="shared" si="8"/>
        <v>24.615384615384617</v>
      </c>
      <c r="J14" s="21">
        <v>10</v>
      </c>
      <c r="K14" s="47">
        <f t="shared" si="9"/>
        <v>5.1282051282051277</v>
      </c>
      <c r="L14" s="21">
        <v>12</v>
      </c>
      <c r="M14" s="47">
        <f t="shared" si="10"/>
        <v>6.1538461538461542</v>
      </c>
      <c r="N14" s="21">
        <v>9</v>
      </c>
      <c r="O14" s="47">
        <f t="shared" si="11"/>
        <v>4.6153846153846159</v>
      </c>
      <c r="P14" s="21">
        <v>5</v>
      </c>
      <c r="Q14" s="48">
        <f t="shared" si="12"/>
        <v>2.5641025641025639</v>
      </c>
    </row>
    <row r="15" spans="1:17" ht="14.25" hidden="1" customHeight="1" x14ac:dyDescent="0.15">
      <c r="A15" s="24"/>
      <c r="B15" s="41" t="s">
        <v>26</v>
      </c>
      <c r="C15" s="38">
        <v>189</v>
      </c>
      <c r="D15" s="45">
        <v>62</v>
      </c>
      <c r="E15" s="47">
        <f t="shared" si="6"/>
        <v>32.804232804232804</v>
      </c>
      <c r="F15" s="21">
        <v>48</v>
      </c>
      <c r="G15" s="47">
        <f t="shared" si="7"/>
        <v>25.396825396825395</v>
      </c>
      <c r="H15" s="21">
        <v>45</v>
      </c>
      <c r="I15" s="47">
        <f t="shared" si="8"/>
        <v>23.809523809523807</v>
      </c>
      <c r="J15" s="21">
        <v>8</v>
      </c>
      <c r="K15" s="47">
        <f t="shared" si="9"/>
        <v>4.2328042328042326</v>
      </c>
      <c r="L15" s="21">
        <v>12</v>
      </c>
      <c r="M15" s="47">
        <f t="shared" si="10"/>
        <v>6.3492063492063489</v>
      </c>
      <c r="N15" s="21">
        <v>9</v>
      </c>
      <c r="O15" s="47">
        <f t="shared" si="11"/>
        <v>4.7619047619047619</v>
      </c>
      <c r="P15" s="21">
        <v>5</v>
      </c>
      <c r="Q15" s="48">
        <f t="shared" si="12"/>
        <v>2.6455026455026456</v>
      </c>
    </row>
    <row r="16" spans="1:17" ht="14.25" hidden="1" customHeight="1" x14ac:dyDescent="0.15">
      <c r="A16" s="24"/>
      <c r="B16" s="41" t="s">
        <v>27</v>
      </c>
      <c r="C16" s="42">
        <v>176</v>
      </c>
      <c r="D16" s="49">
        <v>46</v>
      </c>
      <c r="E16" s="47">
        <f t="shared" si="6"/>
        <v>26.136363636363637</v>
      </c>
      <c r="F16" s="21">
        <v>51</v>
      </c>
      <c r="G16" s="47">
        <f t="shared" si="7"/>
        <v>28.97727272727273</v>
      </c>
      <c r="H16" s="21">
        <v>45</v>
      </c>
      <c r="I16" s="47">
        <f t="shared" si="8"/>
        <v>25.568181818181817</v>
      </c>
      <c r="J16" s="21">
        <v>6</v>
      </c>
      <c r="K16" s="47">
        <f t="shared" si="9"/>
        <v>3.4090909090909087</v>
      </c>
      <c r="L16" s="21">
        <v>15</v>
      </c>
      <c r="M16" s="47">
        <f t="shared" si="10"/>
        <v>8.5227272727272716</v>
      </c>
      <c r="N16" s="21">
        <v>8</v>
      </c>
      <c r="O16" s="47">
        <f t="shared" si="11"/>
        <v>4.5454545454545459</v>
      </c>
      <c r="P16" s="21">
        <v>5</v>
      </c>
      <c r="Q16" s="48">
        <f t="shared" si="12"/>
        <v>2.8409090909090908</v>
      </c>
    </row>
    <row r="17" spans="1:19" ht="14.25" hidden="1" customHeight="1" x14ac:dyDescent="0.15">
      <c r="A17" s="24"/>
      <c r="B17" s="41" t="s">
        <v>28</v>
      </c>
      <c r="C17" s="42">
        <v>174</v>
      </c>
      <c r="D17" s="49">
        <v>54</v>
      </c>
      <c r="E17" s="47">
        <f t="shared" si="6"/>
        <v>31.03448275862069</v>
      </c>
      <c r="F17" s="21">
        <v>46</v>
      </c>
      <c r="G17" s="47">
        <f t="shared" si="7"/>
        <v>26.436781609195403</v>
      </c>
      <c r="H17" s="21">
        <v>39</v>
      </c>
      <c r="I17" s="47">
        <f t="shared" si="8"/>
        <v>22.413793103448278</v>
      </c>
      <c r="J17" s="21">
        <v>4</v>
      </c>
      <c r="K17" s="47">
        <f t="shared" si="9"/>
        <v>2.2988505747126435</v>
      </c>
      <c r="L17" s="21">
        <v>19</v>
      </c>
      <c r="M17" s="47">
        <f t="shared" si="10"/>
        <v>10.919540229885058</v>
      </c>
      <c r="N17" s="21">
        <v>7</v>
      </c>
      <c r="O17" s="47">
        <f t="shared" si="11"/>
        <v>4.0229885057471266</v>
      </c>
      <c r="P17" s="21">
        <v>5</v>
      </c>
      <c r="Q17" s="48">
        <f t="shared" si="12"/>
        <v>2.8735632183908044</v>
      </c>
    </row>
    <row r="18" spans="1:19" ht="13.5" hidden="1" customHeight="1" x14ac:dyDescent="0.15">
      <c r="A18" s="24"/>
      <c r="B18" s="2" t="s">
        <v>30</v>
      </c>
      <c r="D18" s="45"/>
      <c r="E18" s="28"/>
      <c r="Q18" s="2"/>
    </row>
    <row r="19" spans="1:19" ht="14.25" hidden="1" customHeight="1" x14ac:dyDescent="0.15">
      <c r="A19" s="24"/>
      <c r="B19" s="37" t="s">
        <v>23</v>
      </c>
      <c r="C19" s="38">
        <v>137</v>
      </c>
      <c r="D19" s="39">
        <v>49</v>
      </c>
      <c r="E19" s="29">
        <f t="shared" ref="E19:E24" si="13">D19/C19*100</f>
        <v>35.766423357664237</v>
      </c>
      <c r="F19" s="2">
        <v>44</v>
      </c>
      <c r="G19" s="29">
        <f t="shared" ref="G19:G24" si="14">F19/C19*100</f>
        <v>32.116788321167881</v>
      </c>
      <c r="H19" s="2">
        <v>29</v>
      </c>
      <c r="I19" s="29">
        <f t="shared" ref="I19:I24" si="15">H19/C19*100</f>
        <v>21.167883211678831</v>
      </c>
      <c r="J19" s="2">
        <v>6</v>
      </c>
      <c r="K19" s="29">
        <f t="shared" ref="K19:K24" si="16">J19/C19*100</f>
        <v>4.3795620437956204</v>
      </c>
      <c r="L19" s="2">
        <v>5</v>
      </c>
      <c r="M19" s="29">
        <f t="shared" ref="M19:M24" si="17">L19/C19*100</f>
        <v>3.6496350364963499</v>
      </c>
      <c r="N19" s="2">
        <v>2</v>
      </c>
      <c r="O19" s="29">
        <f t="shared" ref="O19:O24" si="18">N19/C19*100</f>
        <v>1.4598540145985401</v>
      </c>
      <c r="P19" s="2">
        <v>2</v>
      </c>
      <c r="Q19" s="40">
        <f t="shared" ref="Q19:Q24" si="19">P19/C19*100</f>
        <v>1.4598540145985401</v>
      </c>
    </row>
    <row r="20" spans="1:19" ht="14.25" hidden="1" customHeight="1" x14ac:dyDescent="0.15">
      <c r="A20" s="24"/>
      <c r="B20" s="41" t="s">
        <v>24</v>
      </c>
      <c r="C20" s="38">
        <v>126</v>
      </c>
      <c r="D20" s="39">
        <v>33</v>
      </c>
      <c r="E20" s="29">
        <f t="shared" si="13"/>
        <v>26.190476190476193</v>
      </c>
      <c r="F20" s="2">
        <v>52</v>
      </c>
      <c r="G20" s="29">
        <f t="shared" si="14"/>
        <v>41.269841269841265</v>
      </c>
      <c r="H20" s="2">
        <v>28</v>
      </c>
      <c r="I20" s="29">
        <f t="shared" si="15"/>
        <v>22.222222222222221</v>
      </c>
      <c r="J20" s="2">
        <v>3</v>
      </c>
      <c r="K20" s="29">
        <f t="shared" si="16"/>
        <v>2.3809523809523809</v>
      </c>
      <c r="L20" s="2">
        <v>6</v>
      </c>
      <c r="M20" s="29">
        <f t="shared" si="17"/>
        <v>4.7619047619047619</v>
      </c>
      <c r="N20" s="2">
        <v>2</v>
      </c>
      <c r="O20" s="29">
        <f t="shared" si="18"/>
        <v>1.5873015873015872</v>
      </c>
      <c r="P20" s="2">
        <v>2</v>
      </c>
      <c r="Q20" s="40">
        <f t="shared" si="19"/>
        <v>1.5873015873015872</v>
      </c>
    </row>
    <row r="21" spans="1:19" ht="14.25" hidden="1" customHeight="1" x14ac:dyDescent="0.15">
      <c r="A21" s="24"/>
      <c r="B21" s="41" t="s">
        <v>25</v>
      </c>
      <c r="C21" s="38">
        <v>127</v>
      </c>
      <c r="D21" s="39">
        <v>39</v>
      </c>
      <c r="E21" s="29">
        <f t="shared" si="13"/>
        <v>30.708661417322837</v>
      </c>
      <c r="F21" s="2">
        <v>42</v>
      </c>
      <c r="G21" s="29">
        <f t="shared" si="14"/>
        <v>33.070866141732289</v>
      </c>
      <c r="H21" s="2">
        <v>32</v>
      </c>
      <c r="I21" s="29">
        <f t="shared" si="15"/>
        <v>25.196850393700785</v>
      </c>
      <c r="J21" s="2">
        <v>4</v>
      </c>
      <c r="K21" s="29">
        <f t="shared" si="16"/>
        <v>3.1496062992125982</v>
      </c>
      <c r="L21" s="2">
        <v>6</v>
      </c>
      <c r="M21" s="29">
        <f t="shared" si="17"/>
        <v>4.7244094488188972</v>
      </c>
      <c r="N21" s="2">
        <v>2</v>
      </c>
      <c r="O21" s="29">
        <f t="shared" si="18"/>
        <v>1.5748031496062991</v>
      </c>
      <c r="P21" s="2">
        <v>2</v>
      </c>
      <c r="Q21" s="40">
        <f t="shared" si="19"/>
        <v>1.5748031496062991</v>
      </c>
    </row>
    <row r="22" spans="1:19" ht="14.25" hidden="1" customHeight="1" x14ac:dyDescent="0.15">
      <c r="A22" s="24"/>
      <c r="B22" s="41" t="s">
        <v>26</v>
      </c>
      <c r="C22" s="38">
        <v>120</v>
      </c>
      <c r="D22" s="39">
        <v>35</v>
      </c>
      <c r="E22" s="29">
        <f t="shared" si="13"/>
        <v>29.166666666666668</v>
      </c>
      <c r="F22" s="2">
        <v>41</v>
      </c>
      <c r="G22" s="29">
        <f t="shared" si="14"/>
        <v>34.166666666666664</v>
      </c>
      <c r="H22" s="2">
        <v>29</v>
      </c>
      <c r="I22" s="29">
        <f t="shared" si="15"/>
        <v>24.166666666666668</v>
      </c>
      <c r="J22" s="2">
        <v>8</v>
      </c>
      <c r="K22" s="29">
        <f t="shared" si="16"/>
        <v>6.666666666666667</v>
      </c>
      <c r="L22" s="2">
        <v>4</v>
      </c>
      <c r="M22" s="29">
        <f t="shared" si="17"/>
        <v>3.3333333333333335</v>
      </c>
      <c r="N22" s="2">
        <v>1</v>
      </c>
      <c r="O22" s="29">
        <f t="shared" si="18"/>
        <v>0.83333333333333337</v>
      </c>
      <c r="P22" s="2">
        <v>2</v>
      </c>
      <c r="Q22" s="40">
        <f t="shared" si="19"/>
        <v>1.6666666666666667</v>
      </c>
    </row>
    <row r="23" spans="1:19" ht="14.25" hidden="1" customHeight="1" x14ac:dyDescent="0.15">
      <c r="A23" s="24"/>
      <c r="B23" s="41" t="s">
        <v>27</v>
      </c>
      <c r="C23" s="42">
        <v>115</v>
      </c>
      <c r="D23" s="43">
        <v>32</v>
      </c>
      <c r="E23" s="29">
        <f>D23/C23*100</f>
        <v>27.826086956521738</v>
      </c>
      <c r="F23" s="2">
        <v>39</v>
      </c>
      <c r="G23" s="29">
        <f t="shared" si="14"/>
        <v>33.913043478260867</v>
      </c>
      <c r="H23" s="2">
        <v>30</v>
      </c>
      <c r="I23" s="29">
        <f t="shared" si="15"/>
        <v>26.086956521739129</v>
      </c>
      <c r="J23" s="2">
        <v>6</v>
      </c>
      <c r="K23" s="29">
        <f t="shared" si="16"/>
        <v>5.2173913043478262</v>
      </c>
      <c r="L23" s="2">
        <v>5</v>
      </c>
      <c r="M23" s="29">
        <f t="shared" si="17"/>
        <v>4.3478260869565215</v>
      </c>
      <c r="N23" s="2">
        <v>1</v>
      </c>
      <c r="O23" s="29">
        <f t="shared" si="18"/>
        <v>0.86956521739130432</v>
      </c>
      <c r="P23" s="2">
        <v>2</v>
      </c>
      <c r="Q23" s="40">
        <f t="shared" si="19"/>
        <v>1.7391304347826086</v>
      </c>
    </row>
    <row r="24" spans="1:19" ht="14.25" hidden="1" customHeight="1" x14ac:dyDescent="0.15">
      <c r="A24" s="24"/>
      <c r="B24" s="41" t="s">
        <v>28</v>
      </c>
      <c r="C24" s="42">
        <v>116</v>
      </c>
      <c r="D24" s="43">
        <v>36</v>
      </c>
      <c r="E24" s="29">
        <f t="shared" si="13"/>
        <v>31.03448275862069</v>
      </c>
      <c r="F24" s="2">
        <v>34</v>
      </c>
      <c r="G24" s="29">
        <f t="shared" si="14"/>
        <v>29.310344827586203</v>
      </c>
      <c r="H24" s="2">
        <v>32</v>
      </c>
      <c r="I24" s="29">
        <f t="shared" si="15"/>
        <v>27.586206896551722</v>
      </c>
      <c r="J24" s="2">
        <v>7</v>
      </c>
      <c r="K24" s="29">
        <f t="shared" si="16"/>
        <v>6.0344827586206895</v>
      </c>
      <c r="L24" s="2">
        <v>4</v>
      </c>
      <c r="M24" s="29">
        <f t="shared" si="17"/>
        <v>3.4482758620689653</v>
      </c>
      <c r="N24" s="2">
        <v>1</v>
      </c>
      <c r="O24" s="29">
        <f t="shared" si="18"/>
        <v>0.86206896551724133</v>
      </c>
      <c r="P24" s="2">
        <v>2</v>
      </c>
      <c r="Q24" s="40">
        <f t="shared" si="19"/>
        <v>1.7241379310344827</v>
      </c>
    </row>
    <row r="25" spans="1:19" ht="14.25" hidden="1" customHeight="1" x14ac:dyDescent="0.15">
      <c r="A25" s="24"/>
      <c r="B25" s="316" t="s">
        <v>31</v>
      </c>
      <c r="C25" s="317"/>
      <c r="D25" s="43"/>
      <c r="Q25" s="40"/>
    </row>
    <row r="26" spans="1:19" s="6" customFormat="1" ht="20.100000000000001" customHeight="1" x14ac:dyDescent="0.4">
      <c r="A26" s="25"/>
      <c r="B26" s="220" t="s">
        <v>206</v>
      </c>
      <c r="C26" s="221">
        <v>703</v>
      </c>
      <c r="D26" s="222">
        <v>235</v>
      </c>
      <c r="E26" s="26">
        <v>33.4</v>
      </c>
      <c r="F26" s="6">
        <v>203</v>
      </c>
      <c r="G26" s="26">
        <v>28.9</v>
      </c>
      <c r="H26" s="6">
        <v>155</v>
      </c>
      <c r="I26" s="26">
        <v>22.1</v>
      </c>
      <c r="J26" s="6">
        <v>35</v>
      </c>
      <c r="K26" s="26">
        <v>5</v>
      </c>
      <c r="L26" s="6">
        <v>39</v>
      </c>
      <c r="M26" s="26">
        <v>5.5</v>
      </c>
      <c r="N26" s="6">
        <v>19</v>
      </c>
      <c r="O26" s="26">
        <v>2.7</v>
      </c>
      <c r="P26" s="6">
        <v>17</v>
      </c>
      <c r="Q26" s="26">
        <v>2.4</v>
      </c>
    </row>
    <row r="27" spans="1:19" s="6" customFormat="1" ht="20.100000000000001" customHeight="1" x14ac:dyDescent="0.4">
      <c r="A27" s="25"/>
      <c r="B27" s="220" t="s">
        <v>32</v>
      </c>
      <c r="C27" s="221">
        <v>737</v>
      </c>
      <c r="D27" s="222">
        <v>296</v>
      </c>
      <c r="E27" s="26">
        <v>40.200000000000003</v>
      </c>
      <c r="F27" s="6">
        <v>173</v>
      </c>
      <c r="G27" s="26">
        <v>23.5</v>
      </c>
      <c r="H27" s="6">
        <v>164</v>
      </c>
      <c r="I27" s="26">
        <v>22.2</v>
      </c>
      <c r="J27" s="6">
        <v>30</v>
      </c>
      <c r="K27" s="26">
        <v>4.0999999999999996</v>
      </c>
      <c r="L27" s="6">
        <v>40</v>
      </c>
      <c r="M27" s="26">
        <v>5.4</v>
      </c>
      <c r="N27" s="6">
        <v>16</v>
      </c>
      <c r="O27" s="26">
        <v>2.2000000000000002</v>
      </c>
      <c r="P27" s="6">
        <v>18</v>
      </c>
      <c r="Q27" s="26">
        <v>2.4</v>
      </c>
      <c r="R27" s="26"/>
    </row>
    <row r="28" spans="1:19" s="6" customFormat="1" ht="20.100000000000001" customHeight="1" x14ac:dyDescent="0.4">
      <c r="A28" s="25"/>
      <c r="B28" s="220" t="s">
        <v>33</v>
      </c>
      <c r="C28" s="221">
        <v>747</v>
      </c>
      <c r="D28" s="222">
        <f>C28-F28-H28-J28-L28-N28-P28</f>
        <v>314</v>
      </c>
      <c r="E28" s="26">
        <v>42</v>
      </c>
      <c r="F28" s="6">
        <v>162</v>
      </c>
      <c r="G28" s="26">
        <v>21.7</v>
      </c>
      <c r="H28" s="6">
        <v>162</v>
      </c>
      <c r="I28" s="26">
        <v>21.7</v>
      </c>
      <c r="J28" s="6">
        <v>35</v>
      </c>
      <c r="K28" s="26">
        <v>4.7</v>
      </c>
      <c r="L28" s="6">
        <v>36</v>
      </c>
      <c r="M28" s="26">
        <v>4.8</v>
      </c>
      <c r="N28" s="6">
        <v>20</v>
      </c>
      <c r="O28" s="26">
        <v>2.7</v>
      </c>
      <c r="P28" s="6">
        <v>18</v>
      </c>
      <c r="Q28" s="26">
        <v>2.4</v>
      </c>
    </row>
    <row r="29" spans="1:19" s="6" customFormat="1" ht="20.100000000000001" customHeight="1" x14ac:dyDescent="0.4">
      <c r="A29" s="25"/>
      <c r="B29" s="220" t="s">
        <v>34</v>
      </c>
      <c r="C29" s="221">
        <v>651</v>
      </c>
      <c r="D29" s="222">
        <v>215</v>
      </c>
      <c r="E29" s="26">
        <v>33</v>
      </c>
      <c r="F29" s="6">
        <v>174</v>
      </c>
      <c r="G29" s="26">
        <v>26.7</v>
      </c>
      <c r="H29" s="6">
        <v>154</v>
      </c>
      <c r="I29" s="26">
        <v>23.7</v>
      </c>
      <c r="J29" s="6">
        <v>39</v>
      </c>
      <c r="K29" s="26">
        <v>6</v>
      </c>
      <c r="L29" s="6">
        <v>30</v>
      </c>
      <c r="M29" s="26">
        <v>4.5999999999999996</v>
      </c>
      <c r="N29" s="6">
        <v>21</v>
      </c>
      <c r="O29" s="26">
        <v>3.2</v>
      </c>
      <c r="P29" s="6">
        <v>18</v>
      </c>
      <c r="Q29" s="26">
        <v>2.8</v>
      </c>
      <c r="S29" s="26"/>
    </row>
    <row r="30" spans="1:19" s="6" customFormat="1" ht="20.100000000000001" customHeight="1" x14ac:dyDescent="0.4">
      <c r="A30" s="25"/>
      <c r="B30" s="220" t="s">
        <v>35</v>
      </c>
      <c r="C30" s="221">
        <f>SUM(D30,F30,H30,J30,L30,N30,P30)</f>
        <v>634</v>
      </c>
      <c r="D30" s="222">
        <v>242</v>
      </c>
      <c r="E30" s="26">
        <f t="shared" ref="E30:E38" si="20">D30/C30*100</f>
        <v>38.170347003154575</v>
      </c>
      <c r="F30" s="6">
        <v>154</v>
      </c>
      <c r="G30" s="26">
        <f t="shared" ref="G30:G38" si="21">F30/C30*100</f>
        <v>24.290220820189273</v>
      </c>
      <c r="H30" s="6">
        <v>139</v>
      </c>
      <c r="I30" s="26">
        <f t="shared" ref="I30:I38" si="22">H30/C30*100</f>
        <v>21.92429022082019</v>
      </c>
      <c r="J30" s="6">
        <v>30</v>
      </c>
      <c r="K30" s="26">
        <f t="shared" ref="K30:K38" si="23">J30/C30*100</f>
        <v>4.7318611987381702</v>
      </c>
      <c r="L30" s="6">
        <v>33</v>
      </c>
      <c r="M30" s="26">
        <f t="shared" ref="M30:M38" si="24">L30/C30*100</f>
        <v>5.2050473186119879</v>
      </c>
      <c r="N30" s="6">
        <v>19</v>
      </c>
      <c r="O30" s="26">
        <f t="shared" ref="O30:O38" si="25">N30/C30*100</f>
        <v>2.9968454258675079</v>
      </c>
      <c r="P30" s="6">
        <v>17</v>
      </c>
      <c r="Q30" s="26">
        <f t="shared" ref="Q30:Q38" si="26">P30/C30*100</f>
        <v>2.6813880126182967</v>
      </c>
      <c r="S30" s="26"/>
    </row>
    <row r="31" spans="1:19" s="6" customFormat="1" ht="20.100000000000001" customHeight="1" x14ac:dyDescent="0.4">
      <c r="A31" s="25"/>
      <c r="B31" s="220" t="s">
        <v>36</v>
      </c>
      <c r="C31" s="221">
        <f>SUM(D31,F31,H31,J31,L31,N31,P31)</f>
        <v>624</v>
      </c>
      <c r="D31" s="222">
        <v>254</v>
      </c>
      <c r="E31" s="26">
        <f t="shared" si="20"/>
        <v>40.705128205128204</v>
      </c>
      <c r="F31" s="6">
        <v>131</v>
      </c>
      <c r="G31" s="26">
        <f t="shared" si="21"/>
        <v>20.993589743589745</v>
      </c>
      <c r="H31" s="6">
        <v>141</v>
      </c>
      <c r="I31" s="26">
        <f t="shared" si="22"/>
        <v>22.596153846153847</v>
      </c>
      <c r="J31" s="6">
        <v>27</v>
      </c>
      <c r="K31" s="26">
        <f t="shared" si="23"/>
        <v>4.3269230769230766</v>
      </c>
      <c r="L31" s="6">
        <v>32</v>
      </c>
      <c r="M31" s="26">
        <f t="shared" si="24"/>
        <v>5.1282051282051277</v>
      </c>
      <c r="N31" s="6">
        <v>23</v>
      </c>
      <c r="O31" s="26">
        <f t="shared" si="25"/>
        <v>3.6858974358974361</v>
      </c>
      <c r="P31" s="6">
        <v>16</v>
      </c>
      <c r="Q31" s="26">
        <f t="shared" si="26"/>
        <v>2.5641025641025639</v>
      </c>
      <c r="S31" s="26"/>
    </row>
    <row r="32" spans="1:19" s="6" customFormat="1" ht="20.100000000000001" customHeight="1" x14ac:dyDescent="0.4">
      <c r="A32" s="25"/>
      <c r="B32" s="223" t="s">
        <v>37</v>
      </c>
      <c r="C32" s="224">
        <v>562</v>
      </c>
      <c r="D32" s="225">
        <v>197</v>
      </c>
      <c r="E32" s="26">
        <f t="shared" si="20"/>
        <v>35.053380782918147</v>
      </c>
      <c r="F32" s="6">
        <v>150</v>
      </c>
      <c r="G32" s="26">
        <f t="shared" si="21"/>
        <v>26.690391459074732</v>
      </c>
      <c r="H32" s="6">
        <v>121</v>
      </c>
      <c r="I32" s="26">
        <f t="shared" si="22"/>
        <v>21.530249110320284</v>
      </c>
      <c r="J32" s="6">
        <v>30</v>
      </c>
      <c r="K32" s="26">
        <f t="shared" si="23"/>
        <v>5.3380782918149468</v>
      </c>
      <c r="L32" s="6">
        <v>28</v>
      </c>
      <c r="M32" s="26">
        <f t="shared" si="24"/>
        <v>4.9822064056939501</v>
      </c>
      <c r="N32" s="6">
        <v>19</v>
      </c>
      <c r="O32" s="26">
        <f t="shared" si="25"/>
        <v>3.3807829181494666</v>
      </c>
      <c r="P32" s="6">
        <v>17</v>
      </c>
      <c r="Q32" s="26">
        <f t="shared" si="26"/>
        <v>3.0249110320284696</v>
      </c>
      <c r="S32" s="26"/>
    </row>
    <row r="33" spans="1:19" s="6" customFormat="1" ht="20.100000000000001" customHeight="1" x14ac:dyDescent="0.4">
      <c r="A33" s="25"/>
      <c r="B33" s="223" t="s">
        <v>38</v>
      </c>
      <c r="C33" s="224">
        <v>621</v>
      </c>
      <c r="D33" s="225">
        <v>266</v>
      </c>
      <c r="E33" s="26">
        <f t="shared" si="20"/>
        <v>42.834138486312398</v>
      </c>
      <c r="F33" s="6">
        <v>126</v>
      </c>
      <c r="G33" s="26">
        <f t="shared" si="21"/>
        <v>20.289855072463769</v>
      </c>
      <c r="H33" s="6">
        <v>139</v>
      </c>
      <c r="I33" s="26">
        <f t="shared" si="22"/>
        <v>22.383252818035427</v>
      </c>
      <c r="J33" s="6">
        <v>27</v>
      </c>
      <c r="K33" s="26">
        <f t="shared" si="23"/>
        <v>4.3478260869565215</v>
      </c>
      <c r="L33" s="6">
        <v>27</v>
      </c>
      <c r="M33" s="26">
        <f t="shared" si="24"/>
        <v>4.3478260869565215</v>
      </c>
      <c r="N33" s="6">
        <v>19</v>
      </c>
      <c r="O33" s="26">
        <f t="shared" si="25"/>
        <v>3.0595813204508859</v>
      </c>
      <c r="P33" s="6">
        <v>17</v>
      </c>
      <c r="Q33" s="26">
        <f t="shared" si="26"/>
        <v>2.7375201288244768</v>
      </c>
      <c r="S33" s="26"/>
    </row>
    <row r="34" spans="1:19" s="6" customFormat="1" ht="20.100000000000001" customHeight="1" x14ac:dyDescent="0.4">
      <c r="A34" s="25"/>
      <c r="B34" s="223" t="s">
        <v>39</v>
      </c>
      <c r="C34" s="224">
        <v>615</v>
      </c>
      <c r="D34" s="225">
        <v>267</v>
      </c>
      <c r="E34" s="26">
        <f t="shared" si="20"/>
        <v>43.414634146341463</v>
      </c>
      <c r="F34" s="6">
        <v>118</v>
      </c>
      <c r="G34" s="26">
        <f t="shared" si="21"/>
        <v>19.1869918699187</v>
      </c>
      <c r="H34" s="6">
        <v>135</v>
      </c>
      <c r="I34" s="26">
        <f t="shared" si="22"/>
        <v>21.951219512195124</v>
      </c>
      <c r="J34" s="6">
        <v>27</v>
      </c>
      <c r="K34" s="26">
        <f t="shared" si="23"/>
        <v>4.3902439024390238</v>
      </c>
      <c r="L34" s="6">
        <v>30</v>
      </c>
      <c r="M34" s="26">
        <f t="shared" si="24"/>
        <v>4.8780487804878048</v>
      </c>
      <c r="N34" s="6">
        <v>21</v>
      </c>
      <c r="O34" s="26">
        <f t="shared" si="25"/>
        <v>3.4146341463414638</v>
      </c>
      <c r="P34" s="6">
        <v>17</v>
      </c>
      <c r="Q34" s="26">
        <f t="shared" si="26"/>
        <v>2.7642276422764227</v>
      </c>
      <c r="S34" s="26"/>
    </row>
    <row r="35" spans="1:19" s="6" customFormat="1" ht="20.100000000000001" customHeight="1" x14ac:dyDescent="0.4">
      <c r="A35" s="25"/>
      <c r="B35" s="223" t="s">
        <v>40</v>
      </c>
      <c r="C35" s="224">
        <v>608</v>
      </c>
      <c r="D35" s="226">
        <v>265</v>
      </c>
      <c r="E35" s="54">
        <f t="shared" si="20"/>
        <v>43.585526315789473</v>
      </c>
      <c r="F35" s="53">
        <v>115</v>
      </c>
      <c r="G35" s="54">
        <f>F35/C35*100</f>
        <v>18.914473684210524</v>
      </c>
      <c r="H35" s="53">
        <v>130</v>
      </c>
      <c r="I35" s="54">
        <f>H35/C35*100</f>
        <v>21.381578947368421</v>
      </c>
      <c r="J35" s="53">
        <v>30</v>
      </c>
      <c r="K35" s="54">
        <f>J35/C35*100</f>
        <v>4.9342105263157894</v>
      </c>
      <c r="L35" s="53">
        <v>31</v>
      </c>
      <c r="M35" s="54">
        <f>L35/C35*100</f>
        <v>5.0986842105263159</v>
      </c>
      <c r="N35" s="53">
        <v>18</v>
      </c>
      <c r="O35" s="54">
        <f>N35/C35*100</f>
        <v>2.9605263157894735</v>
      </c>
      <c r="P35" s="53">
        <v>19</v>
      </c>
      <c r="Q35" s="54">
        <f>P35/C35*100</f>
        <v>3.125</v>
      </c>
      <c r="S35" s="26"/>
    </row>
    <row r="36" spans="1:19" s="6" customFormat="1" ht="20.100000000000001" customHeight="1" x14ac:dyDescent="0.4">
      <c r="A36" s="25"/>
      <c r="B36" s="223" t="s">
        <v>41</v>
      </c>
      <c r="C36" s="224">
        <v>577</v>
      </c>
      <c r="D36" s="226">
        <v>174</v>
      </c>
      <c r="E36" s="54">
        <f t="shared" ref="E36:E37" si="27">D36/C36*100</f>
        <v>30.155979202772965</v>
      </c>
      <c r="F36" s="53">
        <v>149</v>
      </c>
      <c r="G36" s="54">
        <f t="shared" ref="G36:G37" si="28">F36/C36*100</f>
        <v>25.823223570190638</v>
      </c>
      <c r="H36" s="53">
        <v>154</v>
      </c>
      <c r="I36" s="54">
        <f t="shared" ref="I36:I37" si="29">H36/C36*100</f>
        <v>26.689774696707108</v>
      </c>
      <c r="J36" s="53">
        <v>29</v>
      </c>
      <c r="K36" s="54">
        <f t="shared" ref="K36:K37" si="30">J36/C36*100</f>
        <v>5.0259965337954942</v>
      </c>
      <c r="L36" s="53">
        <v>36</v>
      </c>
      <c r="M36" s="54">
        <f t="shared" ref="M36:M37" si="31">L36/C36*100</f>
        <v>6.239168110918544</v>
      </c>
      <c r="N36" s="53">
        <v>17</v>
      </c>
      <c r="O36" s="54">
        <f t="shared" ref="O36:O37" si="32">N36/C36*100</f>
        <v>2.9462738301559792</v>
      </c>
      <c r="P36" s="53">
        <v>18</v>
      </c>
      <c r="Q36" s="54">
        <f t="shared" ref="Q36:Q37" si="33">P36/C36*100</f>
        <v>3.119584055459272</v>
      </c>
      <c r="S36" s="26"/>
    </row>
    <row r="37" spans="1:19" s="6" customFormat="1" ht="20.100000000000001" customHeight="1" x14ac:dyDescent="0.4">
      <c r="A37" s="25"/>
      <c r="B37" s="223" t="s">
        <v>222</v>
      </c>
      <c r="C37" s="224">
        <v>565</v>
      </c>
      <c r="D37" s="226">
        <v>216</v>
      </c>
      <c r="E37" s="54">
        <f t="shared" si="27"/>
        <v>38.230088495575224</v>
      </c>
      <c r="F37" s="53">
        <v>102</v>
      </c>
      <c r="G37" s="54">
        <f t="shared" si="28"/>
        <v>18.053097345132745</v>
      </c>
      <c r="H37" s="53">
        <v>149</v>
      </c>
      <c r="I37" s="54">
        <f t="shared" si="29"/>
        <v>26.371681415929203</v>
      </c>
      <c r="J37" s="53">
        <v>24</v>
      </c>
      <c r="K37" s="54">
        <f t="shared" si="30"/>
        <v>4.2477876106194685</v>
      </c>
      <c r="L37" s="53">
        <v>35</v>
      </c>
      <c r="M37" s="54">
        <f t="shared" si="31"/>
        <v>6.1946902654867255</v>
      </c>
      <c r="N37" s="53">
        <v>21</v>
      </c>
      <c r="O37" s="54">
        <f t="shared" si="32"/>
        <v>3.7168141592920354</v>
      </c>
      <c r="P37" s="53">
        <v>18</v>
      </c>
      <c r="Q37" s="54">
        <f t="shared" si="33"/>
        <v>3.1858407079646018</v>
      </c>
      <c r="S37" s="26"/>
    </row>
    <row r="38" spans="1:19" s="6" customFormat="1" ht="20.100000000000001" customHeight="1" thickBot="1" x14ac:dyDescent="0.45">
      <c r="A38" s="25"/>
      <c r="B38" s="298" t="s">
        <v>223</v>
      </c>
      <c r="C38" s="224">
        <v>561</v>
      </c>
      <c r="D38" s="226">
        <f>C38-(F38+H38+J38+L38+N38+P38)</f>
        <v>216</v>
      </c>
      <c r="E38" s="54">
        <f t="shared" si="20"/>
        <v>38.502673796791441</v>
      </c>
      <c r="F38" s="53">
        <v>95</v>
      </c>
      <c r="G38" s="54">
        <f t="shared" si="21"/>
        <v>16.934046345811051</v>
      </c>
      <c r="H38" s="53">
        <f>109+41</f>
        <v>150</v>
      </c>
      <c r="I38" s="54">
        <f t="shared" si="22"/>
        <v>26.737967914438503</v>
      </c>
      <c r="J38" s="53">
        <v>27</v>
      </c>
      <c r="K38" s="54">
        <f t="shared" si="23"/>
        <v>4.8128342245989302</v>
      </c>
      <c r="L38" s="53">
        <v>32</v>
      </c>
      <c r="M38" s="54">
        <f t="shared" si="24"/>
        <v>5.7040998217468806</v>
      </c>
      <c r="N38" s="53">
        <v>23</v>
      </c>
      <c r="O38" s="54">
        <f t="shared" si="25"/>
        <v>4.0998217468805702</v>
      </c>
      <c r="P38" s="53">
        <f>8+6+4</f>
        <v>18</v>
      </c>
      <c r="Q38" s="54">
        <f t="shared" si="26"/>
        <v>3.2085561497326207</v>
      </c>
      <c r="S38" s="26"/>
    </row>
    <row r="39" spans="1:19" ht="16.5" customHeight="1" x14ac:dyDescent="0.15">
      <c r="A39" s="24"/>
      <c r="B39" s="22" t="s">
        <v>241</v>
      </c>
      <c r="C39" s="50"/>
      <c r="D39" s="51"/>
      <c r="E39" s="52"/>
      <c r="F39" s="50"/>
      <c r="G39" s="52"/>
      <c r="H39" s="50"/>
      <c r="I39" s="52"/>
      <c r="J39" s="50"/>
      <c r="K39" s="52"/>
      <c r="L39" s="50"/>
      <c r="M39" s="52"/>
      <c r="N39" s="50"/>
      <c r="O39" s="52"/>
      <c r="P39" s="50"/>
      <c r="Q39" s="50"/>
    </row>
    <row r="40" spans="1:19" ht="15.95" customHeight="1" x14ac:dyDescent="0.15">
      <c r="A40" s="24"/>
    </row>
    <row r="41" spans="1:19" ht="15.95" customHeight="1" x14ac:dyDescent="0.15">
      <c r="A41" s="24"/>
    </row>
    <row r="42" spans="1:19" ht="15.95" customHeight="1" x14ac:dyDescent="0.15">
      <c r="A42" s="24"/>
    </row>
    <row r="43" spans="1:19" ht="15.95" customHeight="1" x14ac:dyDescent="0.15">
      <c r="A43" s="24"/>
    </row>
    <row r="44" spans="1:19" ht="15.95" customHeight="1" x14ac:dyDescent="0.15">
      <c r="A44" s="24"/>
    </row>
    <row r="45" spans="1:19" ht="15.95" customHeight="1" x14ac:dyDescent="0.15">
      <c r="A45" s="24"/>
    </row>
    <row r="46" spans="1:19" ht="15.95" customHeight="1" x14ac:dyDescent="0.15">
      <c r="A46" s="24"/>
    </row>
    <row r="47" spans="1:19" ht="15.95" customHeight="1" x14ac:dyDescent="0.15">
      <c r="A47" s="24"/>
    </row>
    <row r="52" spans="1:1" ht="15.95" customHeight="1" x14ac:dyDescent="0.15">
      <c r="A52" s="24"/>
    </row>
    <row r="53" spans="1:1" ht="15.95" customHeight="1" x14ac:dyDescent="0.15">
      <c r="A53" s="24"/>
    </row>
    <row r="54" spans="1:1" ht="15.95" customHeight="1" x14ac:dyDescent="0.15">
      <c r="A54" s="24"/>
    </row>
    <row r="55" spans="1:1" ht="15.95" customHeight="1" x14ac:dyDescent="0.15">
      <c r="A55" s="24"/>
    </row>
    <row r="56" spans="1:1" ht="15.95" customHeight="1" x14ac:dyDescent="0.15">
      <c r="A56" s="24"/>
    </row>
    <row r="57" spans="1:1" ht="15.95" customHeight="1" x14ac:dyDescent="0.15">
      <c r="A57" s="24"/>
    </row>
    <row r="58" spans="1:1" ht="15.95" customHeight="1" x14ac:dyDescent="0.15">
      <c r="A58" s="24"/>
    </row>
    <row r="59" spans="1:1" ht="15.95" customHeight="1" x14ac:dyDescent="0.15">
      <c r="A59" s="24"/>
    </row>
    <row r="60" spans="1:1" ht="15.95" customHeight="1" x14ac:dyDescent="0.15">
      <c r="A60" s="24"/>
    </row>
    <row r="61" spans="1:1" ht="15.95" customHeight="1" x14ac:dyDescent="0.15">
      <c r="A61" s="24"/>
    </row>
    <row r="62" spans="1:1" ht="15.95" customHeight="1" x14ac:dyDescent="0.15">
      <c r="A62" s="24"/>
    </row>
    <row r="63" spans="1:1" ht="15.95" customHeight="1" x14ac:dyDescent="0.15">
      <c r="A63" s="24"/>
    </row>
    <row r="64" spans="1:1" ht="15.95" customHeight="1" x14ac:dyDescent="0.15">
      <c r="A64" s="24"/>
    </row>
    <row r="65" spans="1:1" ht="15.95" customHeight="1" x14ac:dyDescent="0.15">
      <c r="A65" s="24"/>
    </row>
    <row r="66" spans="1:1" ht="15.95" customHeight="1" x14ac:dyDescent="0.15">
      <c r="A66" s="24"/>
    </row>
    <row r="67" spans="1:1" ht="15.95" customHeight="1" x14ac:dyDescent="0.15">
      <c r="A67" s="24"/>
    </row>
    <row r="68" spans="1:1" ht="15.95" customHeight="1" x14ac:dyDescent="0.15">
      <c r="A68" s="24"/>
    </row>
    <row r="69" spans="1:1" ht="15.95" customHeight="1" x14ac:dyDescent="0.15">
      <c r="A69" s="24"/>
    </row>
    <row r="70" spans="1:1" ht="15.95" customHeight="1" x14ac:dyDescent="0.15">
      <c r="A70" s="24"/>
    </row>
    <row r="71" spans="1:1" ht="15.95" customHeight="1" x14ac:dyDescent="0.15">
      <c r="A71" s="24"/>
    </row>
    <row r="72" spans="1:1" ht="15.95" customHeight="1" x14ac:dyDescent="0.15">
      <c r="A72" s="24"/>
    </row>
    <row r="73" spans="1:1" ht="15.95" customHeight="1" x14ac:dyDescent="0.15">
      <c r="A73" s="24"/>
    </row>
    <row r="74" spans="1:1" ht="15.95" customHeight="1" x14ac:dyDescent="0.15">
      <c r="A74" s="24"/>
    </row>
    <row r="75" spans="1:1" ht="15.95" customHeight="1" x14ac:dyDescent="0.15">
      <c r="A75" s="24"/>
    </row>
    <row r="76" spans="1:1" ht="15.95" customHeight="1" x14ac:dyDescent="0.15">
      <c r="A76" s="24"/>
    </row>
    <row r="77" spans="1:1" ht="15.95" customHeight="1" x14ac:dyDescent="0.15">
      <c r="A77" s="24"/>
    </row>
    <row r="78" spans="1:1" ht="15.95" customHeight="1" x14ac:dyDescent="0.15">
      <c r="A78" s="24"/>
    </row>
    <row r="79" spans="1:1" ht="15.95" customHeight="1" x14ac:dyDescent="0.15">
      <c r="A79" s="24"/>
    </row>
    <row r="80" spans="1:1" ht="15.95" customHeight="1" x14ac:dyDescent="0.15">
      <c r="A80" s="24"/>
    </row>
    <row r="81" spans="1:1" ht="15.95" customHeight="1" x14ac:dyDescent="0.15">
      <c r="A81" s="24"/>
    </row>
    <row r="82" spans="1:1" ht="15.95" customHeight="1" x14ac:dyDescent="0.15">
      <c r="A82" s="24"/>
    </row>
    <row r="83" spans="1:1" ht="15.95" customHeight="1" x14ac:dyDescent="0.15">
      <c r="A83" s="24"/>
    </row>
    <row r="84" spans="1:1" ht="15.95" customHeight="1" x14ac:dyDescent="0.15">
      <c r="A84" s="24"/>
    </row>
    <row r="85" spans="1:1" ht="15.95" customHeight="1" x14ac:dyDescent="0.15">
      <c r="A85" s="24"/>
    </row>
    <row r="86" spans="1:1" ht="15.95" customHeight="1" x14ac:dyDescent="0.15">
      <c r="A86" s="24"/>
    </row>
    <row r="87" spans="1:1" ht="15.95" customHeight="1" x14ac:dyDescent="0.15">
      <c r="A87" s="24"/>
    </row>
    <row r="88" spans="1:1" ht="15.95" customHeight="1" x14ac:dyDescent="0.15">
      <c r="A88" s="24"/>
    </row>
    <row r="89" spans="1:1" ht="15.95" customHeight="1" x14ac:dyDescent="0.15">
      <c r="A89" s="24"/>
    </row>
    <row r="90" spans="1:1" ht="15.95" customHeight="1" x14ac:dyDescent="0.15">
      <c r="A90" s="24"/>
    </row>
    <row r="91" spans="1:1" ht="15.95" customHeight="1" x14ac:dyDescent="0.15">
      <c r="A91" s="24"/>
    </row>
    <row r="92" spans="1:1" ht="15.95" customHeight="1" x14ac:dyDescent="0.15">
      <c r="A92" s="24"/>
    </row>
  </sheetData>
  <mergeCells count="10">
    <mergeCell ref="N2:O2"/>
    <mergeCell ref="P2:Q2"/>
    <mergeCell ref="B25:C25"/>
    <mergeCell ref="C2:C3"/>
    <mergeCell ref="D2:E2"/>
    <mergeCell ref="F2:G2"/>
    <mergeCell ref="H2:I2"/>
    <mergeCell ref="J2:K2"/>
    <mergeCell ref="L2:M2"/>
    <mergeCell ref="B2:B3"/>
  </mergeCells>
  <phoneticPr fontId="2"/>
  <printOptions gridLinesSet="0"/>
  <pageMargins left="0.19685039370078741" right="0.19685039370078741" top="0.82677165354330717" bottom="0.98425196850393704" header="0" footer="0"/>
  <pageSetup paperSize="9" scale="79" firstPageNumber="69" orientation="landscape" useFirstPageNumber="1" r:id="rId1"/>
  <headerFooter alignWithMargins="0">
    <oddFooter xml:space="preserve">&amp;C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view="pageBreakPreview" topLeftCell="A32" zoomScaleNormal="100" zoomScaleSheetLayoutView="100" workbookViewId="0">
      <selection activeCell="B39" sqref="B39"/>
    </sheetView>
  </sheetViews>
  <sheetFormatPr defaultColWidth="10.375" defaultRowHeight="15.95" customHeight="1" x14ac:dyDescent="0.15"/>
  <cols>
    <col min="1" max="1" width="12.625" style="2" customWidth="1"/>
    <col min="2" max="2" width="11.5" style="2" customWidth="1"/>
    <col min="3" max="3" width="6.625" style="2" customWidth="1"/>
    <col min="4" max="4" width="8" style="29" customWidth="1"/>
    <col min="5" max="5" width="7.125" style="29" customWidth="1"/>
    <col min="6" max="6" width="8" style="2" customWidth="1"/>
    <col min="7" max="7" width="7.125" style="29" customWidth="1"/>
    <col min="8" max="8" width="8" style="2" customWidth="1"/>
    <col min="9" max="9" width="7.25" style="29" customWidth="1"/>
    <col min="10" max="10" width="8" style="2" customWidth="1"/>
    <col min="11" max="11" width="7.625" style="29" customWidth="1"/>
    <col min="12" max="12" width="8" style="2" customWidth="1"/>
    <col min="13" max="13" width="7.625" style="29" customWidth="1"/>
    <col min="14" max="14" width="8" style="2" customWidth="1"/>
    <col min="15" max="15" width="7.375" style="29" customWidth="1"/>
    <col min="16" max="16" width="8" style="2" customWidth="1"/>
    <col min="17" max="17" width="7.375" style="29" customWidth="1"/>
    <col min="18" max="18" width="10.625" style="2" customWidth="1"/>
    <col min="19" max="19" width="8.25" style="2" customWidth="1"/>
    <col min="20" max="256" width="10.375" style="2"/>
    <col min="257" max="257" width="12.625" style="2" customWidth="1"/>
    <col min="258" max="258" width="11.5" style="2" customWidth="1"/>
    <col min="259" max="259" width="6.625" style="2" customWidth="1"/>
    <col min="260" max="260" width="8" style="2" customWidth="1"/>
    <col min="261" max="261" width="7.125" style="2" customWidth="1"/>
    <col min="262" max="262" width="8" style="2" customWidth="1"/>
    <col min="263" max="263" width="7.125" style="2" customWidth="1"/>
    <col min="264" max="264" width="8" style="2" customWidth="1"/>
    <col min="265" max="265" width="7.25" style="2" customWidth="1"/>
    <col min="266" max="266" width="8" style="2" customWidth="1"/>
    <col min="267" max="267" width="7.625" style="2" customWidth="1"/>
    <col min="268" max="268" width="8" style="2" customWidth="1"/>
    <col min="269" max="269" width="7.625" style="2" customWidth="1"/>
    <col min="270" max="270" width="8" style="2" customWidth="1"/>
    <col min="271" max="271" width="7.375" style="2" customWidth="1"/>
    <col min="272" max="272" width="8" style="2" customWidth="1"/>
    <col min="273" max="273" width="7.375" style="2" customWidth="1"/>
    <col min="274" max="274" width="10.625" style="2" customWidth="1"/>
    <col min="275" max="275" width="8.25" style="2" customWidth="1"/>
    <col min="276" max="512" width="10.375" style="2"/>
    <col min="513" max="513" width="12.625" style="2" customWidth="1"/>
    <col min="514" max="514" width="11.5" style="2" customWidth="1"/>
    <col min="515" max="515" width="6.625" style="2" customWidth="1"/>
    <col min="516" max="516" width="8" style="2" customWidth="1"/>
    <col min="517" max="517" width="7.125" style="2" customWidth="1"/>
    <col min="518" max="518" width="8" style="2" customWidth="1"/>
    <col min="519" max="519" width="7.125" style="2" customWidth="1"/>
    <col min="520" max="520" width="8" style="2" customWidth="1"/>
    <col min="521" max="521" width="7.25" style="2" customWidth="1"/>
    <col min="522" max="522" width="8" style="2" customWidth="1"/>
    <col min="523" max="523" width="7.625" style="2" customWidth="1"/>
    <col min="524" max="524" width="8" style="2" customWidth="1"/>
    <col min="525" max="525" width="7.625" style="2" customWidth="1"/>
    <col min="526" max="526" width="8" style="2" customWidth="1"/>
    <col min="527" max="527" width="7.375" style="2" customWidth="1"/>
    <col min="528" max="528" width="8" style="2" customWidth="1"/>
    <col min="529" max="529" width="7.375" style="2" customWidth="1"/>
    <col min="530" max="530" width="10.625" style="2" customWidth="1"/>
    <col min="531" max="531" width="8.25" style="2" customWidth="1"/>
    <col min="532" max="768" width="10.375" style="2"/>
    <col min="769" max="769" width="12.625" style="2" customWidth="1"/>
    <col min="770" max="770" width="11.5" style="2" customWidth="1"/>
    <col min="771" max="771" width="6.625" style="2" customWidth="1"/>
    <col min="772" max="772" width="8" style="2" customWidth="1"/>
    <col min="773" max="773" width="7.125" style="2" customWidth="1"/>
    <col min="774" max="774" width="8" style="2" customWidth="1"/>
    <col min="775" max="775" width="7.125" style="2" customWidth="1"/>
    <col min="776" max="776" width="8" style="2" customWidth="1"/>
    <col min="777" max="777" width="7.25" style="2" customWidth="1"/>
    <col min="778" max="778" width="8" style="2" customWidth="1"/>
    <col min="779" max="779" width="7.625" style="2" customWidth="1"/>
    <col min="780" max="780" width="8" style="2" customWidth="1"/>
    <col min="781" max="781" width="7.625" style="2" customWidth="1"/>
    <col min="782" max="782" width="8" style="2" customWidth="1"/>
    <col min="783" max="783" width="7.375" style="2" customWidth="1"/>
    <col min="784" max="784" width="8" style="2" customWidth="1"/>
    <col min="785" max="785" width="7.375" style="2" customWidth="1"/>
    <col min="786" max="786" width="10.625" style="2" customWidth="1"/>
    <col min="787" max="787" width="8.25" style="2" customWidth="1"/>
    <col min="788" max="1024" width="10.375" style="2"/>
    <col min="1025" max="1025" width="12.625" style="2" customWidth="1"/>
    <col min="1026" max="1026" width="11.5" style="2" customWidth="1"/>
    <col min="1027" max="1027" width="6.625" style="2" customWidth="1"/>
    <col min="1028" max="1028" width="8" style="2" customWidth="1"/>
    <col min="1029" max="1029" width="7.125" style="2" customWidth="1"/>
    <col min="1030" max="1030" width="8" style="2" customWidth="1"/>
    <col min="1031" max="1031" width="7.125" style="2" customWidth="1"/>
    <col min="1032" max="1032" width="8" style="2" customWidth="1"/>
    <col min="1033" max="1033" width="7.25" style="2" customWidth="1"/>
    <col min="1034" max="1034" width="8" style="2" customWidth="1"/>
    <col min="1035" max="1035" width="7.625" style="2" customWidth="1"/>
    <col min="1036" max="1036" width="8" style="2" customWidth="1"/>
    <col min="1037" max="1037" width="7.625" style="2" customWidth="1"/>
    <col min="1038" max="1038" width="8" style="2" customWidth="1"/>
    <col min="1039" max="1039" width="7.375" style="2" customWidth="1"/>
    <col min="1040" max="1040" width="8" style="2" customWidth="1"/>
    <col min="1041" max="1041" width="7.375" style="2" customWidth="1"/>
    <col min="1042" max="1042" width="10.625" style="2" customWidth="1"/>
    <col min="1043" max="1043" width="8.25" style="2" customWidth="1"/>
    <col min="1044" max="1280" width="10.375" style="2"/>
    <col min="1281" max="1281" width="12.625" style="2" customWidth="1"/>
    <col min="1282" max="1282" width="11.5" style="2" customWidth="1"/>
    <col min="1283" max="1283" width="6.625" style="2" customWidth="1"/>
    <col min="1284" max="1284" width="8" style="2" customWidth="1"/>
    <col min="1285" max="1285" width="7.125" style="2" customWidth="1"/>
    <col min="1286" max="1286" width="8" style="2" customWidth="1"/>
    <col min="1287" max="1287" width="7.125" style="2" customWidth="1"/>
    <col min="1288" max="1288" width="8" style="2" customWidth="1"/>
    <col min="1289" max="1289" width="7.25" style="2" customWidth="1"/>
    <col min="1290" max="1290" width="8" style="2" customWidth="1"/>
    <col min="1291" max="1291" width="7.625" style="2" customWidth="1"/>
    <col min="1292" max="1292" width="8" style="2" customWidth="1"/>
    <col min="1293" max="1293" width="7.625" style="2" customWidth="1"/>
    <col min="1294" max="1294" width="8" style="2" customWidth="1"/>
    <col min="1295" max="1295" width="7.375" style="2" customWidth="1"/>
    <col min="1296" max="1296" width="8" style="2" customWidth="1"/>
    <col min="1297" max="1297" width="7.375" style="2" customWidth="1"/>
    <col min="1298" max="1298" width="10.625" style="2" customWidth="1"/>
    <col min="1299" max="1299" width="8.25" style="2" customWidth="1"/>
    <col min="1300" max="1536" width="10.375" style="2"/>
    <col min="1537" max="1537" width="12.625" style="2" customWidth="1"/>
    <col min="1538" max="1538" width="11.5" style="2" customWidth="1"/>
    <col min="1539" max="1539" width="6.625" style="2" customWidth="1"/>
    <col min="1540" max="1540" width="8" style="2" customWidth="1"/>
    <col min="1541" max="1541" width="7.125" style="2" customWidth="1"/>
    <col min="1542" max="1542" width="8" style="2" customWidth="1"/>
    <col min="1543" max="1543" width="7.125" style="2" customWidth="1"/>
    <col min="1544" max="1544" width="8" style="2" customWidth="1"/>
    <col min="1545" max="1545" width="7.25" style="2" customWidth="1"/>
    <col min="1546" max="1546" width="8" style="2" customWidth="1"/>
    <col min="1547" max="1547" width="7.625" style="2" customWidth="1"/>
    <col min="1548" max="1548" width="8" style="2" customWidth="1"/>
    <col min="1549" max="1549" width="7.625" style="2" customWidth="1"/>
    <col min="1550" max="1550" width="8" style="2" customWidth="1"/>
    <col min="1551" max="1551" width="7.375" style="2" customWidth="1"/>
    <col min="1552" max="1552" width="8" style="2" customWidth="1"/>
    <col min="1553" max="1553" width="7.375" style="2" customWidth="1"/>
    <col min="1554" max="1554" width="10.625" style="2" customWidth="1"/>
    <col min="1555" max="1555" width="8.25" style="2" customWidth="1"/>
    <col min="1556" max="1792" width="10.375" style="2"/>
    <col min="1793" max="1793" width="12.625" style="2" customWidth="1"/>
    <col min="1794" max="1794" width="11.5" style="2" customWidth="1"/>
    <col min="1795" max="1795" width="6.625" style="2" customWidth="1"/>
    <col min="1796" max="1796" width="8" style="2" customWidth="1"/>
    <col min="1797" max="1797" width="7.125" style="2" customWidth="1"/>
    <col min="1798" max="1798" width="8" style="2" customWidth="1"/>
    <col min="1799" max="1799" width="7.125" style="2" customWidth="1"/>
    <col min="1800" max="1800" width="8" style="2" customWidth="1"/>
    <col min="1801" max="1801" width="7.25" style="2" customWidth="1"/>
    <col min="1802" max="1802" width="8" style="2" customWidth="1"/>
    <col min="1803" max="1803" width="7.625" style="2" customWidth="1"/>
    <col min="1804" max="1804" width="8" style="2" customWidth="1"/>
    <col min="1805" max="1805" width="7.625" style="2" customWidth="1"/>
    <col min="1806" max="1806" width="8" style="2" customWidth="1"/>
    <col min="1807" max="1807" width="7.375" style="2" customWidth="1"/>
    <col min="1808" max="1808" width="8" style="2" customWidth="1"/>
    <col min="1809" max="1809" width="7.375" style="2" customWidth="1"/>
    <col min="1810" max="1810" width="10.625" style="2" customWidth="1"/>
    <col min="1811" max="1811" width="8.25" style="2" customWidth="1"/>
    <col min="1812" max="2048" width="10.375" style="2"/>
    <col min="2049" max="2049" width="12.625" style="2" customWidth="1"/>
    <col min="2050" max="2050" width="11.5" style="2" customWidth="1"/>
    <col min="2051" max="2051" width="6.625" style="2" customWidth="1"/>
    <col min="2052" max="2052" width="8" style="2" customWidth="1"/>
    <col min="2053" max="2053" width="7.125" style="2" customWidth="1"/>
    <col min="2054" max="2054" width="8" style="2" customWidth="1"/>
    <col min="2055" max="2055" width="7.125" style="2" customWidth="1"/>
    <col min="2056" max="2056" width="8" style="2" customWidth="1"/>
    <col min="2057" max="2057" width="7.25" style="2" customWidth="1"/>
    <col min="2058" max="2058" width="8" style="2" customWidth="1"/>
    <col min="2059" max="2059" width="7.625" style="2" customWidth="1"/>
    <col min="2060" max="2060" width="8" style="2" customWidth="1"/>
    <col min="2061" max="2061" width="7.625" style="2" customWidth="1"/>
    <col min="2062" max="2062" width="8" style="2" customWidth="1"/>
    <col min="2063" max="2063" width="7.375" style="2" customWidth="1"/>
    <col min="2064" max="2064" width="8" style="2" customWidth="1"/>
    <col min="2065" max="2065" width="7.375" style="2" customWidth="1"/>
    <col min="2066" max="2066" width="10.625" style="2" customWidth="1"/>
    <col min="2067" max="2067" width="8.25" style="2" customWidth="1"/>
    <col min="2068" max="2304" width="10.375" style="2"/>
    <col min="2305" max="2305" width="12.625" style="2" customWidth="1"/>
    <col min="2306" max="2306" width="11.5" style="2" customWidth="1"/>
    <col min="2307" max="2307" width="6.625" style="2" customWidth="1"/>
    <col min="2308" max="2308" width="8" style="2" customWidth="1"/>
    <col min="2309" max="2309" width="7.125" style="2" customWidth="1"/>
    <col min="2310" max="2310" width="8" style="2" customWidth="1"/>
    <col min="2311" max="2311" width="7.125" style="2" customWidth="1"/>
    <col min="2312" max="2312" width="8" style="2" customWidth="1"/>
    <col min="2313" max="2313" width="7.25" style="2" customWidth="1"/>
    <col min="2314" max="2314" width="8" style="2" customWidth="1"/>
    <col min="2315" max="2315" width="7.625" style="2" customWidth="1"/>
    <col min="2316" max="2316" width="8" style="2" customWidth="1"/>
    <col min="2317" max="2317" width="7.625" style="2" customWidth="1"/>
    <col min="2318" max="2318" width="8" style="2" customWidth="1"/>
    <col min="2319" max="2319" width="7.375" style="2" customWidth="1"/>
    <col min="2320" max="2320" width="8" style="2" customWidth="1"/>
    <col min="2321" max="2321" width="7.375" style="2" customWidth="1"/>
    <col min="2322" max="2322" width="10.625" style="2" customWidth="1"/>
    <col min="2323" max="2323" width="8.25" style="2" customWidth="1"/>
    <col min="2324" max="2560" width="10.375" style="2"/>
    <col min="2561" max="2561" width="12.625" style="2" customWidth="1"/>
    <col min="2562" max="2562" width="11.5" style="2" customWidth="1"/>
    <col min="2563" max="2563" width="6.625" style="2" customWidth="1"/>
    <col min="2564" max="2564" width="8" style="2" customWidth="1"/>
    <col min="2565" max="2565" width="7.125" style="2" customWidth="1"/>
    <col min="2566" max="2566" width="8" style="2" customWidth="1"/>
    <col min="2567" max="2567" width="7.125" style="2" customWidth="1"/>
    <col min="2568" max="2568" width="8" style="2" customWidth="1"/>
    <col min="2569" max="2569" width="7.25" style="2" customWidth="1"/>
    <col min="2570" max="2570" width="8" style="2" customWidth="1"/>
    <col min="2571" max="2571" width="7.625" style="2" customWidth="1"/>
    <col min="2572" max="2572" width="8" style="2" customWidth="1"/>
    <col min="2573" max="2573" width="7.625" style="2" customWidth="1"/>
    <col min="2574" max="2574" width="8" style="2" customWidth="1"/>
    <col min="2575" max="2575" width="7.375" style="2" customWidth="1"/>
    <col min="2576" max="2576" width="8" style="2" customWidth="1"/>
    <col min="2577" max="2577" width="7.375" style="2" customWidth="1"/>
    <col min="2578" max="2578" width="10.625" style="2" customWidth="1"/>
    <col min="2579" max="2579" width="8.25" style="2" customWidth="1"/>
    <col min="2580" max="2816" width="10.375" style="2"/>
    <col min="2817" max="2817" width="12.625" style="2" customWidth="1"/>
    <col min="2818" max="2818" width="11.5" style="2" customWidth="1"/>
    <col min="2819" max="2819" width="6.625" style="2" customWidth="1"/>
    <col min="2820" max="2820" width="8" style="2" customWidth="1"/>
    <col min="2821" max="2821" width="7.125" style="2" customWidth="1"/>
    <col min="2822" max="2822" width="8" style="2" customWidth="1"/>
    <col min="2823" max="2823" width="7.125" style="2" customWidth="1"/>
    <col min="2824" max="2824" width="8" style="2" customWidth="1"/>
    <col min="2825" max="2825" width="7.25" style="2" customWidth="1"/>
    <col min="2826" max="2826" width="8" style="2" customWidth="1"/>
    <col min="2827" max="2827" width="7.625" style="2" customWidth="1"/>
    <col min="2828" max="2828" width="8" style="2" customWidth="1"/>
    <col min="2829" max="2829" width="7.625" style="2" customWidth="1"/>
    <col min="2830" max="2830" width="8" style="2" customWidth="1"/>
    <col min="2831" max="2831" width="7.375" style="2" customWidth="1"/>
    <col min="2832" max="2832" width="8" style="2" customWidth="1"/>
    <col min="2833" max="2833" width="7.375" style="2" customWidth="1"/>
    <col min="2834" max="2834" width="10.625" style="2" customWidth="1"/>
    <col min="2835" max="2835" width="8.25" style="2" customWidth="1"/>
    <col min="2836" max="3072" width="10.375" style="2"/>
    <col min="3073" max="3073" width="12.625" style="2" customWidth="1"/>
    <col min="3074" max="3074" width="11.5" style="2" customWidth="1"/>
    <col min="3075" max="3075" width="6.625" style="2" customWidth="1"/>
    <col min="3076" max="3076" width="8" style="2" customWidth="1"/>
    <col min="3077" max="3077" width="7.125" style="2" customWidth="1"/>
    <col min="3078" max="3078" width="8" style="2" customWidth="1"/>
    <col min="3079" max="3079" width="7.125" style="2" customWidth="1"/>
    <col min="3080" max="3080" width="8" style="2" customWidth="1"/>
    <col min="3081" max="3081" width="7.25" style="2" customWidth="1"/>
    <col min="3082" max="3082" width="8" style="2" customWidth="1"/>
    <col min="3083" max="3083" width="7.625" style="2" customWidth="1"/>
    <col min="3084" max="3084" width="8" style="2" customWidth="1"/>
    <col min="3085" max="3085" width="7.625" style="2" customWidth="1"/>
    <col min="3086" max="3086" width="8" style="2" customWidth="1"/>
    <col min="3087" max="3087" width="7.375" style="2" customWidth="1"/>
    <col min="3088" max="3088" width="8" style="2" customWidth="1"/>
    <col min="3089" max="3089" width="7.375" style="2" customWidth="1"/>
    <col min="3090" max="3090" width="10.625" style="2" customWidth="1"/>
    <col min="3091" max="3091" width="8.25" style="2" customWidth="1"/>
    <col min="3092" max="3328" width="10.375" style="2"/>
    <col min="3329" max="3329" width="12.625" style="2" customWidth="1"/>
    <col min="3330" max="3330" width="11.5" style="2" customWidth="1"/>
    <col min="3331" max="3331" width="6.625" style="2" customWidth="1"/>
    <col min="3332" max="3332" width="8" style="2" customWidth="1"/>
    <col min="3333" max="3333" width="7.125" style="2" customWidth="1"/>
    <col min="3334" max="3334" width="8" style="2" customWidth="1"/>
    <col min="3335" max="3335" width="7.125" style="2" customWidth="1"/>
    <col min="3336" max="3336" width="8" style="2" customWidth="1"/>
    <col min="3337" max="3337" width="7.25" style="2" customWidth="1"/>
    <col min="3338" max="3338" width="8" style="2" customWidth="1"/>
    <col min="3339" max="3339" width="7.625" style="2" customWidth="1"/>
    <col min="3340" max="3340" width="8" style="2" customWidth="1"/>
    <col min="3341" max="3341" width="7.625" style="2" customWidth="1"/>
    <col min="3342" max="3342" width="8" style="2" customWidth="1"/>
    <col min="3343" max="3343" width="7.375" style="2" customWidth="1"/>
    <col min="3344" max="3344" width="8" style="2" customWidth="1"/>
    <col min="3345" max="3345" width="7.375" style="2" customWidth="1"/>
    <col min="3346" max="3346" width="10.625" style="2" customWidth="1"/>
    <col min="3347" max="3347" width="8.25" style="2" customWidth="1"/>
    <col min="3348" max="3584" width="10.375" style="2"/>
    <col min="3585" max="3585" width="12.625" style="2" customWidth="1"/>
    <col min="3586" max="3586" width="11.5" style="2" customWidth="1"/>
    <col min="3587" max="3587" width="6.625" style="2" customWidth="1"/>
    <col min="3588" max="3588" width="8" style="2" customWidth="1"/>
    <col min="3589" max="3589" width="7.125" style="2" customWidth="1"/>
    <col min="3590" max="3590" width="8" style="2" customWidth="1"/>
    <col min="3591" max="3591" width="7.125" style="2" customWidth="1"/>
    <col min="3592" max="3592" width="8" style="2" customWidth="1"/>
    <col min="3593" max="3593" width="7.25" style="2" customWidth="1"/>
    <col min="3594" max="3594" width="8" style="2" customWidth="1"/>
    <col min="3595" max="3595" width="7.625" style="2" customWidth="1"/>
    <col min="3596" max="3596" width="8" style="2" customWidth="1"/>
    <col min="3597" max="3597" width="7.625" style="2" customWidth="1"/>
    <col min="3598" max="3598" width="8" style="2" customWidth="1"/>
    <col min="3599" max="3599" width="7.375" style="2" customWidth="1"/>
    <col min="3600" max="3600" width="8" style="2" customWidth="1"/>
    <col min="3601" max="3601" width="7.375" style="2" customWidth="1"/>
    <col min="3602" max="3602" width="10.625" style="2" customWidth="1"/>
    <col min="3603" max="3603" width="8.25" style="2" customWidth="1"/>
    <col min="3604" max="3840" width="10.375" style="2"/>
    <col min="3841" max="3841" width="12.625" style="2" customWidth="1"/>
    <col min="3842" max="3842" width="11.5" style="2" customWidth="1"/>
    <col min="3843" max="3843" width="6.625" style="2" customWidth="1"/>
    <col min="3844" max="3844" width="8" style="2" customWidth="1"/>
    <col min="3845" max="3845" width="7.125" style="2" customWidth="1"/>
    <col min="3846" max="3846" width="8" style="2" customWidth="1"/>
    <col min="3847" max="3847" width="7.125" style="2" customWidth="1"/>
    <col min="3848" max="3848" width="8" style="2" customWidth="1"/>
    <col min="3849" max="3849" width="7.25" style="2" customWidth="1"/>
    <col min="3850" max="3850" width="8" style="2" customWidth="1"/>
    <col min="3851" max="3851" width="7.625" style="2" customWidth="1"/>
    <col min="3852" max="3852" width="8" style="2" customWidth="1"/>
    <col min="3853" max="3853" width="7.625" style="2" customWidth="1"/>
    <col min="3854" max="3854" width="8" style="2" customWidth="1"/>
    <col min="3855" max="3855" width="7.375" style="2" customWidth="1"/>
    <col min="3856" max="3856" width="8" style="2" customWidth="1"/>
    <col min="3857" max="3857" width="7.375" style="2" customWidth="1"/>
    <col min="3858" max="3858" width="10.625" style="2" customWidth="1"/>
    <col min="3859" max="3859" width="8.25" style="2" customWidth="1"/>
    <col min="3860" max="4096" width="10.375" style="2"/>
    <col min="4097" max="4097" width="12.625" style="2" customWidth="1"/>
    <col min="4098" max="4098" width="11.5" style="2" customWidth="1"/>
    <col min="4099" max="4099" width="6.625" style="2" customWidth="1"/>
    <col min="4100" max="4100" width="8" style="2" customWidth="1"/>
    <col min="4101" max="4101" width="7.125" style="2" customWidth="1"/>
    <col min="4102" max="4102" width="8" style="2" customWidth="1"/>
    <col min="4103" max="4103" width="7.125" style="2" customWidth="1"/>
    <col min="4104" max="4104" width="8" style="2" customWidth="1"/>
    <col min="4105" max="4105" width="7.25" style="2" customWidth="1"/>
    <col min="4106" max="4106" width="8" style="2" customWidth="1"/>
    <col min="4107" max="4107" width="7.625" style="2" customWidth="1"/>
    <col min="4108" max="4108" width="8" style="2" customWidth="1"/>
    <col min="4109" max="4109" width="7.625" style="2" customWidth="1"/>
    <col min="4110" max="4110" width="8" style="2" customWidth="1"/>
    <col min="4111" max="4111" width="7.375" style="2" customWidth="1"/>
    <col min="4112" max="4112" width="8" style="2" customWidth="1"/>
    <col min="4113" max="4113" width="7.375" style="2" customWidth="1"/>
    <col min="4114" max="4114" width="10.625" style="2" customWidth="1"/>
    <col min="4115" max="4115" width="8.25" style="2" customWidth="1"/>
    <col min="4116" max="4352" width="10.375" style="2"/>
    <col min="4353" max="4353" width="12.625" style="2" customWidth="1"/>
    <col min="4354" max="4354" width="11.5" style="2" customWidth="1"/>
    <col min="4355" max="4355" width="6.625" style="2" customWidth="1"/>
    <col min="4356" max="4356" width="8" style="2" customWidth="1"/>
    <col min="4357" max="4357" width="7.125" style="2" customWidth="1"/>
    <col min="4358" max="4358" width="8" style="2" customWidth="1"/>
    <col min="4359" max="4359" width="7.125" style="2" customWidth="1"/>
    <col min="4360" max="4360" width="8" style="2" customWidth="1"/>
    <col min="4361" max="4361" width="7.25" style="2" customWidth="1"/>
    <col min="4362" max="4362" width="8" style="2" customWidth="1"/>
    <col min="4363" max="4363" width="7.625" style="2" customWidth="1"/>
    <col min="4364" max="4364" width="8" style="2" customWidth="1"/>
    <col min="4365" max="4365" width="7.625" style="2" customWidth="1"/>
    <col min="4366" max="4366" width="8" style="2" customWidth="1"/>
    <col min="4367" max="4367" width="7.375" style="2" customWidth="1"/>
    <col min="4368" max="4368" width="8" style="2" customWidth="1"/>
    <col min="4369" max="4369" width="7.375" style="2" customWidth="1"/>
    <col min="4370" max="4370" width="10.625" style="2" customWidth="1"/>
    <col min="4371" max="4371" width="8.25" style="2" customWidth="1"/>
    <col min="4372" max="4608" width="10.375" style="2"/>
    <col min="4609" max="4609" width="12.625" style="2" customWidth="1"/>
    <col min="4610" max="4610" width="11.5" style="2" customWidth="1"/>
    <col min="4611" max="4611" width="6.625" style="2" customWidth="1"/>
    <col min="4612" max="4612" width="8" style="2" customWidth="1"/>
    <col min="4613" max="4613" width="7.125" style="2" customWidth="1"/>
    <col min="4614" max="4614" width="8" style="2" customWidth="1"/>
    <col min="4615" max="4615" width="7.125" style="2" customWidth="1"/>
    <col min="4616" max="4616" width="8" style="2" customWidth="1"/>
    <col min="4617" max="4617" width="7.25" style="2" customWidth="1"/>
    <col min="4618" max="4618" width="8" style="2" customWidth="1"/>
    <col min="4619" max="4619" width="7.625" style="2" customWidth="1"/>
    <col min="4620" max="4620" width="8" style="2" customWidth="1"/>
    <col min="4621" max="4621" width="7.625" style="2" customWidth="1"/>
    <col min="4622" max="4622" width="8" style="2" customWidth="1"/>
    <col min="4623" max="4623" width="7.375" style="2" customWidth="1"/>
    <col min="4624" max="4624" width="8" style="2" customWidth="1"/>
    <col min="4625" max="4625" width="7.375" style="2" customWidth="1"/>
    <col min="4626" max="4626" width="10.625" style="2" customWidth="1"/>
    <col min="4627" max="4627" width="8.25" style="2" customWidth="1"/>
    <col min="4628" max="4864" width="10.375" style="2"/>
    <col min="4865" max="4865" width="12.625" style="2" customWidth="1"/>
    <col min="4866" max="4866" width="11.5" style="2" customWidth="1"/>
    <col min="4867" max="4867" width="6.625" style="2" customWidth="1"/>
    <col min="4868" max="4868" width="8" style="2" customWidth="1"/>
    <col min="4869" max="4869" width="7.125" style="2" customWidth="1"/>
    <col min="4870" max="4870" width="8" style="2" customWidth="1"/>
    <col min="4871" max="4871" width="7.125" style="2" customWidth="1"/>
    <col min="4872" max="4872" width="8" style="2" customWidth="1"/>
    <col min="4873" max="4873" width="7.25" style="2" customWidth="1"/>
    <col min="4874" max="4874" width="8" style="2" customWidth="1"/>
    <col min="4875" max="4875" width="7.625" style="2" customWidth="1"/>
    <col min="4876" max="4876" width="8" style="2" customWidth="1"/>
    <col min="4877" max="4877" width="7.625" style="2" customWidth="1"/>
    <col min="4878" max="4878" width="8" style="2" customWidth="1"/>
    <col min="4879" max="4879" width="7.375" style="2" customWidth="1"/>
    <col min="4880" max="4880" width="8" style="2" customWidth="1"/>
    <col min="4881" max="4881" width="7.375" style="2" customWidth="1"/>
    <col min="4882" max="4882" width="10.625" style="2" customWidth="1"/>
    <col min="4883" max="4883" width="8.25" style="2" customWidth="1"/>
    <col min="4884" max="5120" width="10.375" style="2"/>
    <col min="5121" max="5121" width="12.625" style="2" customWidth="1"/>
    <col min="5122" max="5122" width="11.5" style="2" customWidth="1"/>
    <col min="5123" max="5123" width="6.625" style="2" customWidth="1"/>
    <col min="5124" max="5124" width="8" style="2" customWidth="1"/>
    <col min="5125" max="5125" width="7.125" style="2" customWidth="1"/>
    <col min="5126" max="5126" width="8" style="2" customWidth="1"/>
    <col min="5127" max="5127" width="7.125" style="2" customWidth="1"/>
    <col min="5128" max="5128" width="8" style="2" customWidth="1"/>
    <col min="5129" max="5129" width="7.25" style="2" customWidth="1"/>
    <col min="5130" max="5130" width="8" style="2" customWidth="1"/>
    <col min="5131" max="5131" width="7.625" style="2" customWidth="1"/>
    <col min="5132" max="5132" width="8" style="2" customWidth="1"/>
    <col min="5133" max="5133" width="7.625" style="2" customWidth="1"/>
    <col min="5134" max="5134" width="8" style="2" customWidth="1"/>
    <col min="5135" max="5135" width="7.375" style="2" customWidth="1"/>
    <col min="5136" max="5136" width="8" style="2" customWidth="1"/>
    <col min="5137" max="5137" width="7.375" style="2" customWidth="1"/>
    <col min="5138" max="5138" width="10.625" style="2" customWidth="1"/>
    <col min="5139" max="5139" width="8.25" style="2" customWidth="1"/>
    <col min="5140" max="5376" width="10.375" style="2"/>
    <col min="5377" max="5377" width="12.625" style="2" customWidth="1"/>
    <col min="5378" max="5378" width="11.5" style="2" customWidth="1"/>
    <col min="5379" max="5379" width="6.625" style="2" customWidth="1"/>
    <col min="5380" max="5380" width="8" style="2" customWidth="1"/>
    <col min="5381" max="5381" width="7.125" style="2" customWidth="1"/>
    <col min="5382" max="5382" width="8" style="2" customWidth="1"/>
    <col min="5383" max="5383" width="7.125" style="2" customWidth="1"/>
    <col min="5384" max="5384" width="8" style="2" customWidth="1"/>
    <col min="5385" max="5385" width="7.25" style="2" customWidth="1"/>
    <col min="5386" max="5386" width="8" style="2" customWidth="1"/>
    <col min="5387" max="5387" width="7.625" style="2" customWidth="1"/>
    <col min="5388" max="5388" width="8" style="2" customWidth="1"/>
    <col min="5389" max="5389" width="7.625" style="2" customWidth="1"/>
    <col min="5390" max="5390" width="8" style="2" customWidth="1"/>
    <col min="5391" max="5391" width="7.375" style="2" customWidth="1"/>
    <col min="5392" max="5392" width="8" style="2" customWidth="1"/>
    <col min="5393" max="5393" width="7.375" style="2" customWidth="1"/>
    <col min="5394" max="5394" width="10.625" style="2" customWidth="1"/>
    <col min="5395" max="5395" width="8.25" style="2" customWidth="1"/>
    <col min="5396" max="5632" width="10.375" style="2"/>
    <col min="5633" max="5633" width="12.625" style="2" customWidth="1"/>
    <col min="5634" max="5634" width="11.5" style="2" customWidth="1"/>
    <col min="5635" max="5635" width="6.625" style="2" customWidth="1"/>
    <col min="5636" max="5636" width="8" style="2" customWidth="1"/>
    <col min="5637" max="5637" width="7.125" style="2" customWidth="1"/>
    <col min="5638" max="5638" width="8" style="2" customWidth="1"/>
    <col min="5639" max="5639" width="7.125" style="2" customWidth="1"/>
    <col min="5640" max="5640" width="8" style="2" customWidth="1"/>
    <col min="5641" max="5641" width="7.25" style="2" customWidth="1"/>
    <col min="5642" max="5642" width="8" style="2" customWidth="1"/>
    <col min="5643" max="5643" width="7.625" style="2" customWidth="1"/>
    <col min="5644" max="5644" width="8" style="2" customWidth="1"/>
    <col min="5645" max="5645" width="7.625" style="2" customWidth="1"/>
    <col min="5646" max="5646" width="8" style="2" customWidth="1"/>
    <col min="5647" max="5647" width="7.375" style="2" customWidth="1"/>
    <col min="5648" max="5648" width="8" style="2" customWidth="1"/>
    <col min="5649" max="5649" width="7.375" style="2" customWidth="1"/>
    <col min="5650" max="5650" width="10.625" style="2" customWidth="1"/>
    <col min="5651" max="5651" width="8.25" style="2" customWidth="1"/>
    <col min="5652" max="5888" width="10.375" style="2"/>
    <col min="5889" max="5889" width="12.625" style="2" customWidth="1"/>
    <col min="5890" max="5890" width="11.5" style="2" customWidth="1"/>
    <col min="5891" max="5891" width="6.625" style="2" customWidth="1"/>
    <col min="5892" max="5892" width="8" style="2" customWidth="1"/>
    <col min="5893" max="5893" width="7.125" style="2" customWidth="1"/>
    <col min="5894" max="5894" width="8" style="2" customWidth="1"/>
    <col min="5895" max="5895" width="7.125" style="2" customWidth="1"/>
    <col min="5896" max="5896" width="8" style="2" customWidth="1"/>
    <col min="5897" max="5897" width="7.25" style="2" customWidth="1"/>
    <col min="5898" max="5898" width="8" style="2" customWidth="1"/>
    <col min="5899" max="5899" width="7.625" style="2" customWidth="1"/>
    <col min="5900" max="5900" width="8" style="2" customWidth="1"/>
    <col min="5901" max="5901" width="7.625" style="2" customWidth="1"/>
    <col min="5902" max="5902" width="8" style="2" customWidth="1"/>
    <col min="5903" max="5903" width="7.375" style="2" customWidth="1"/>
    <col min="5904" max="5904" width="8" style="2" customWidth="1"/>
    <col min="5905" max="5905" width="7.375" style="2" customWidth="1"/>
    <col min="5906" max="5906" width="10.625" style="2" customWidth="1"/>
    <col min="5907" max="5907" width="8.25" style="2" customWidth="1"/>
    <col min="5908" max="6144" width="10.375" style="2"/>
    <col min="6145" max="6145" width="12.625" style="2" customWidth="1"/>
    <col min="6146" max="6146" width="11.5" style="2" customWidth="1"/>
    <col min="6147" max="6147" width="6.625" style="2" customWidth="1"/>
    <col min="6148" max="6148" width="8" style="2" customWidth="1"/>
    <col min="6149" max="6149" width="7.125" style="2" customWidth="1"/>
    <col min="6150" max="6150" width="8" style="2" customWidth="1"/>
    <col min="6151" max="6151" width="7.125" style="2" customWidth="1"/>
    <col min="6152" max="6152" width="8" style="2" customWidth="1"/>
    <col min="6153" max="6153" width="7.25" style="2" customWidth="1"/>
    <col min="6154" max="6154" width="8" style="2" customWidth="1"/>
    <col min="6155" max="6155" width="7.625" style="2" customWidth="1"/>
    <col min="6156" max="6156" width="8" style="2" customWidth="1"/>
    <col min="6157" max="6157" width="7.625" style="2" customWidth="1"/>
    <col min="6158" max="6158" width="8" style="2" customWidth="1"/>
    <col min="6159" max="6159" width="7.375" style="2" customWidth="1"/>
    <col min="6160" max="6160" width="8" style="2" customWidth="1"/>
    <col min="6161" max="6161" width="7.375" style="2" customWidth="1"/>
    <col min="6162" max="6162" width="10.625" style="2" customWidth="1"/>
    <col min="6163" max="6163" width="8.25" style="2" customWidth="1"/>
    <col min="6164" max="6400" width="10.375" style="2"/>
    <col min="6401" max="6401" width="12.625" style="2" customWidth="1"/>
    <col min="6402" max="6402" width="11.5" style="2" customWidth="1"/>
    <col min="6403" max="6403" width="6.625" style="2" customWidth="1"/>
    <col min="6404" max="6404" width="8" style="2" customWidth="1"/>
    <col min="6405" max="6405" width="7.125" style="2" customWidth="1"/>
    <col min="6406" max="6406" width="8" style="2" customWidth="1"/>
    <col min="6407" max="6407" width="7.125" style="2" customWidth="1"/>
    <col min="6408" max="6408" width="8" style="2" customWidth="1"/>
    <col min="6409" max="6409" width="7.25" style="2" customWidth="1"/>
    <col min="6410" max="6410" width="8" style="2" customWidth="1"/>
    <col min="6411" max="6411" width="7.625" style="2" customWidth="1"/>
    <col min="6412" max="6412" width="8" style="2" customWidth="1"/>
    <col min="6413" max="6413" width="7.625" style="2" customWidth="1"/>
    <col min="6414" max="6414" width="8" style="2" customWidth="1"/>
    <col min="6415" max="6415" width="7.375" style="2" customWidth="1"/>
    <col min="6416" max="6416" width="8" style="2" customWidth="1"/>
    <col min="6417" max="6417" width="7.375" style="2" customWidth="1"/>
    <col min="6418" max="6418" width="10.625" style="2" customWidth="1"/>
    <col min="6419" max="6419" width="8.25" style="2" customWidth="1"/>
    <col min="6420" max="6656" width="10.375" style="2"/>
    <col min="6657" max="6657" width="12.625" style="2" customWidth="1"/>
    <col min="6658" max="6658" width="11.5" style="2" customWidth="1"/>
    <col min="6659" max="6659" width="6.625" style="2" customWidth="1"/>
    <col min="6660" max="6660" width="8" style="2" customWidth="1"/>
    <col min="6661" max="6661" width="7.125" style="2" customWidth="1"/>
    <col min="6662" max="6662" width="8" style="2" customWidth="1"/>
    <col min="6663" max="6663" width="7.125" style="2" customWidth="1"/>
    <col min="6664" max="6664" width="8" style="2" customWidth="1"/>
    <col min="6665" max="6665" width="7.25" style="2" customWidth="1"/>
    <col min="6666" max="6666" width="8" style="2" customWidth="1"/>
    <col min="6667" max="6667" width="7.625" style="2" customWidth="1"/>
    <col min="6668" max="6668" width="8" style="2" customWidth="1"/>
    <col min="6669" max="6669" width="7.625" style="2" customWidth="1"/>
    <col min="6670" max="6670" width="8" style="2" customWidth="1"/>
    <col min="6671" max="6671" width="7.375" style="2" customWidth="1"/>
    <col min="6672" max="6672" width="8" style="2" customWidth="1"/>
    <col min="6673" max="6673" width="7.375" style="2" customWidth="1"/>
    <col min="6674" max="6674" width="10.625" style="2" customWidth="1"/>
    <col min="6675" max="6675" width="8.25" style="2" customWidth="1"/>
    <col min="6676" max="6912" width="10.375" style="2"/>
    <col min="6913" max="6913" width="12.625" style="2" customWidth="1"/>
    <col min="6914" max="6914" width="11.5" style="2" customWidth="1"/>
    <col min="6915" max="6915" width="6.625" style="2" customWidth="1"/>
    <col min="6916" max="6916" width="8" style="2" customWidth="1"/>
    <col min="6917" max="6917" width="7.125" style="2" customWidth="1"/>
    <col min="6918" max="6918" width="8" style="2" customWidth="1"/>
    <col min="6919" max="6919" width="7.125" style="2" customWidth="1"/>
    <col min="6920" max="6920" width="8" style="2" customWidth="1"/>
    <col min="6921" max="6921" width="7.25" style="2" customWidth="1"/>
    <col min="6922" max="6922" width="8" style="2" customWidth="1"/>
    <col min="6923" max="6923" width="7.625" style="2" customWidth="1"/>
    <col min="6924" max="6924" width="8" style="2" customWidth="1"/>
    <col min="6925" max="6925" width="7.625" style="2" customWidth="1"/>
    <col min="6926" max="6926" width="8" style="2" customWidth="1"/>
    <col min="6927" max="6927" width="7.375" style="2" customWidth="1"/>
    <col min="6928" max="6928" width="8" style="2" customWidth="1"/>
    <col min="6929" max="6929" width="7.375" style="2" customWidth="1"/>
    <col min="6930" max="6930" width="10.625" style="2" customWidth="1"/>
    <col min="6931" max="6931" width="8.25" style="2" customWidth="1"/>
    <col min="6932" max="7168" width="10.375" style="2"/>
    <col min="7169" max="7169" width="12.625" style="2" customWidth="1"/>
    <col min="7170" max="7170" width="11.5" style="2" customWidth="1"/>
    <col min="7171" max="7171" width="6.625" style="2" customWidth="1"/>
    <col min="7172" max="7172" width="8" style="2" customWidth="1"/>
    <col min="7173" max="7173" width="7.125" style="2" customWidth="1"/>
    <col min="7174" max="7174" width="8" style="2" customWidth="1"/>
    <col min="7175" max="7175" width="7.125" style="2" customWidth="1"/>
    <col min="7176" max="7176" width="8" style="2" customWidth="1"/>
    <col min="7177" max="7177" width="7.25" style="2" customWidth="1"/>
    <col min="7178" max="7178" width="8" style="2" customWidth="1"/>
    <col min="7179" max="7179" width="7.625" style="2" customWidth="1"/>
    <col min="7180" max="7180" width="8" style="2" customWidth="1"/>
    <col min="7181" max="7181" width="7.625" style="2" customWidth="1"/>
    <col min="7182" max="7182" width="8" style="2" customWidth="1"/>
    <col min="7183" max="7183" width="7.375" style="2" customWidth="1"/>
    <col min="7184" max="7184" width="8" style="2" customWidth="1"/>
    <col min="7185" max="7185" width="7.375" style="2" customWidth="1"/>
    <col min="7186" max="7186" width="10.625" style="2" customWidth="1"/>
    <col min="7187" max="7187" width="8.25" style="2" customWidth="1"/>
    <col min="7188" max="7424" width="10.375" style="2"/>
    <col min="7425" max="7425" width="12.625" style="2" customWidth="1"/>
    <col min="7426" max="7426" width="11.5" style="2" customWidth="1"/>
    <col min="7427" max="7427" width="6.625" style="2" customWidth="1"/>
    <col min="7428" max="7428" width="8" style="2" customWidth="1"/>
    <col min="7429" max="7429" width="7.125" style="2" customWidth="1"/>
    <col min="7430" max="7430" width="8" style="2" customWidth="1"/>
    <col min="7431" max="7431" width="7.125" style="2" customWidth="1"/>
    <col min="7432" max="7432" width="8" style="2" customWidth="1"/>
    <col min="7433" max="7433" width="7.25" style="2" customWidth="1"/>
    <col min="7434" max="7434" width="8" style="2" customWidth="1"/>
    <col min="7435" max="7435" width="7.625" style="2" customWidth="1"/>
    <col min="7436" max="7436" width="8" style="2" customWidth="1"/>
    <col min="7437" max="7437" width="7.625" style="2" customWidth="1"/>
    <col min="7438" max="7438" width="8" style="2" customWidth="1"/>
    <col min="7439" max="7439" width="7.375" style="2" customWidth="1"/>
    <col min="7440" max="7440" width="8" style="2" customWidth="1"/>
    <col min="7441" max="7441" width="7.375" style="2" customWidth="1"/>
    <col min="7442" max="7442" width="10.625" style="2" customWidth="1"/>
    <col min="7443" max="7443" width="8.25" style="2" customWidth="1"/>
    <col min="7444" max="7680" width="10.375" style="2"/>
    <col min="7681" max="7681" width="12.625" style="2" customWidth="1"/>
    <col min="7682" max="7682" width="11.5" style="2" customWidth="1"/>
    <col min="7683" max="7683" width="6.625" style="2" customWidth="1"/>
    <col min="7684" max="7684" width="8" style="2" customWidth="1"/>
    <col min="7685" max="7685" width="7.125" style="2" customWidth="1"/>
    <col min="7686" max="7686" width="8" style="2" customWidth="1"/>
    <col min="7687" max="7687" width="7.125" style="2" customWidth="1"/>
    <col min="7688" max="7688" width="8" style="2" customWidth="1"/>
    <col min="7689" max="7689" width="7.25" style="2" customWidth="1"/>
    <col min="7690" max="7690" width="8" style="2" customWidth="1"/>
    <col min="7691" max="7691" width="7.625" style="2" customWidth="1"/>
    <col min="7692" max="7692" width="8" style="2" customWidth="1"/>
    <col min="7693" max="7693" width="7.625" style="2" customWidth="1"/>
    <col min="7694" max="7694" width="8" style="2" customWidth="1"/>
    <col min="7695" max="7695" width="7.375" style="2" customWidth="1"/>
    <col min="7696" max="7696" width="8" style="2" customWidth="1"/>
    <col min="7697" max="7697" width="7.375" style="2" customWidth="1"/>
    <col min="7698" max="7698" width="10.625" style="2" customWidth="1"/>
    <col min="7699" max="7699" width="8.25" style="2" customWidth="1"/>
    <col min="7700" max="7936" width="10.375" style="2"/>
    <col min="7937" max="7937" width="12.625" style="2" customWidth="1"/>
    <col min="7938" max="7938" width="11.5" style="2" customWidth="1"/>
    <col min="7939" max="7939" width="6.625" style="2" customWidth="1"/>
    <col min="7940" max="7940" width="8" style="2" customWidth="1"/>
    <col min="7941" max="7941" width="7.125" style="2" customWidth="1"/>
    <col min="7942" max="7942" width="8" style="2" customWidth="1"/>
    <col min="7943" max="7943" width="7.125" style="2" customWidth="1"/>
    <col min="7944" max="7944" width="8" style="2" customWidth="1"/>
    <col min="7945" max="7945" width="7.25" style="2" customWidth="1"/>
    <col min="7946" max="7946" width="8" style="2" customWidth="1"/>
    <col min="7947" max="7947" width="7.625" style="2" customWidth="1"/>
    <col min="7948" max="7948" width="8" style="2" customWidth="1"/>
    <col min="7949" max="7949" width="7.625" style="2" customWidth="1"/>
    <col min="7950" max="7950" width="8" style="2" customWidth="1"/>
    <col min="7951" max="7951" width="7.375" style="2" customWidth="1"/>
    <col min="7952" max="7952" width="8" style="2" customWidth="1"/>
    <col min="7953" max="7953" width="7.375" style="2" customWidth="1"/>
    <col min="7954" max="7954" width="10.625" style="2" customWidth="1"/>
    <col min="7955" max="7955" width="8.25" style="2" customWidth="1"/>
    <col min="7956" max="8192" width="10.375" style="2"/>
    <col min="8193" max="8193" width="12.625" style="2" customWidth="1"/>
    <col min="8194" max="8194" width="11.5" style="2" customWidth="1"/>
    <col min="8195" max="8195" width="6.625" style="2" customWidth="1"/>
    <col min="8196" max="8196" width="8" style="2" customWidth="1"/>
    <col min="8197" max="8197" width="7.125" style="2" customWidth="1"/>
    <col min="8198" max="8198" width="8" style="2" customWidth="1"/>
    <col min="8199" max="8199" width="7.125" style="2" customWidth="1"/>
    <col min="8200" max="8200" width="8" style="2" customWidth="1"/>
    <col min="8201" max="8201" width="7.25" style="2" customWidth="1"/>
    <col min="8202" max="8202" width="8" style="2" customWidth="1"/>
    <col min="8203" max="8203" width="7.625" style="2" customWidth="1"/>
    <col min="8204" max="8204" width="8" style="2" customWidth="1"/>
    <col min="8205" max="8205" width="7.625" style="2" customWidth="1"/>
    <col min="8206" max="8206" width="8" style="2" customWidth="1"/>
    <col min="8207" max="8207" width="7.375" style="2" customWidth="1"/>
    <col min="8208" max="8208" width="8" style="2" customWidth="1"/>
    <col min="8209" max="8209" width="7.375" style="2" customWidth="1"/>
    <col min="8210" max="8210" width="10.625" style="2" customWidth="1"/>
    <col min="8211" max="8211" width="8.25" style="2" customWidth="1"/>
    <col min="8212" max="8448" width="10.375" style="2"/>
    <col min="8449" max="8449" width="12.625" style="2" customWidth="1"/>
    <col min="8450" max="8450" width="11.5" style="2" customWidth="1"/>
    <col min="8451" max="8451" width="6.625" style="2" customWidth="1"/>
    <col min="8452" max="8452" width="8" style="2" customWidth="1"/>
    <col min="8453" max="8453" width="7.125" style="2" customWidth="1"/>
    <col min="8454" max="8454" width="8" style="2" customWidth="1"/>
    <col min="8455" max="8455" width="7.125" style="2" customWidth="1"/>
    <col min="8456" max="8456" width="8" style="2" customWidth="1"/>
    <col min="8457" max="8457" width="7.25" style="2" customWidth="1"/>
    <col min="8458" max="8458" width="8" style="2" customWidth="1"/>
    <col min="8459" max="8459" width="7.625" style="2" customWidth="1"/>
    <col min="8460" max="8460" width="8" style="2" customWidth="1"/>
    <col min="8461" max="8461" width="7.625" style="2" customWidth="1"/>
    <col min="8462" max="8462" width="8" style="2" customWidth="1"/>
    <col min="8463" max="8463" width="7.375" style="2" customWidth="1"/>
    <col min="8464" max="8464" width="8" style="2" customWidth="1"/>
    <col min="8465" max="8465" width="7.375" style="2" customWidth="1"/>
    <col min="8466" max="8466" width="10.625" style="2" customWidth="1"/>
    <col min="8467" max="8467" width="8.25" style="2" customWidth="1"/>
    <col min="8468" max="8704" width="10.375" style="2"/>
    <col min="8705" max="8705" width="12.625" style="2" customWidth="1"/>
    <col min="8706" max="8706" width="11.5" style="2" customWidth="1"/>
    <col min="8707" max="8707" width="6.625" style="2" customWidth="1"/>
    <col min="8708" max="8708" width="8" style="2" customWidth="1"/>
    <col min="8709" max="8709" width="7.125" style="2" customWidth="1"/>
    <col min="8710" max="8710" width="8" style="2" customWidth="1"/>
    <col min="8711" max="8711" width="7.125" style="2" customWidth="1"/>
    <col min="8712" max="8712" width="8" style="2" customWidth="1"/>
    <col min="8713" max="8713" width="7.25" style="2" customWidth="1"/>
    <col min="8714" max="8714" width="8" style="2" customWidth="1"/>
    <col min="8715" max="8715" width="7.625" style="2" customWidth="1"/>
    <col min="8716" max="8716" width="8" style="2" customWidth="1"/>
    <col min="8717" max="8717" width="7.625" style="2" customWidth="1"/>
    <col min="8718" max="8718" width="8" style="2" customWidth="1"/>
    <col min="8719" max="8719" width="7.375" style="2" customWidth="1"/>
    <col min="8720" max="8720" width="8" style="2" customWidth="1"/>
    <col min="8721" max="8721" width="7.375" style="2" customWidth="1"/>
    <col min="8722" max="8722" width="10.625" style="2" customWidth="1"/>
    <col min="8723" max="8723" width="8.25" style="2" customWidth="1"/>
    <col min="8724" max="8960" width="10.375" style="2"/>
    <col min="8961" max="8961" width="12.625" style="2" customWidth="1"/>
    <col min="8962" max="8962" width="11.5" style="2" customWidth="1"/>
    <col min="8963" max="8963" width="6.625" style="2" customWidth="1"/>
    <col min="8964" max="8964" width="8" style="2" customWidth="1"/>
    <col min="8965" max="8965" width="7.125" style="2" customWidth="1"/>
    <col min="8966" max="8966" width="8" style="2" customWidth="1"/>
    <col min="8967" max="8967" width="7.125" style="2" customWidth="1"/>
    <col min="8968" max="8968" width="8" style="2" customWidth="1"/>
    <col min="8969" max="8969" width="7.25" style="2" customWidth="1"/>
    <col min="8970" max="8970" width="8" style="2" customWidth="1"/>
    <col min="8971" max="8971" width="7.625" style="2" customWidth="1"/>
    <col min="8972" max="8972" width="8" style="2" customWidth="1"/>
    <col min="8973" max="8973" width="7.625" style="2" customWidth="1"/>
    <col min="8974" max="8974" width="8" style="2" customWidth="1"/>
    <col min="8975" max="8975" width="7.375" style="2" customWidth="1"/>
    <col min="8976" max="8976" width="8" style="2" customWidth="1"/>
    <col min="8977" max="8977" width="7.375" style="2" customWidth="1"/>
    <col min="8978" max="8978" width="10.625" style="2" customWidth="1"/>
    <col min="8979" max="8979" width="8.25" style="2" customWidth="1"/>
    <col min="8980" max="9216" width="10.375" style="2"/>
    <col min="9217" max="9217" width="12.625" style="2" customWidth="1"/>
    <col min="9218" max="9218" width="11.5" style="2" customWidth="1"/>
    <col min="9219" max="9219" width="6.625" style="2" customWidth="1"/>
    <col min="9220" max="9220" width="8" style="2" customWidth="1"/>
    <col min="9221" max="9221" width="7.125" style="2" customWidth="1"/>
    <col min="9222" max="9222" width="8" style="2" customWidth="1"/>
    <col min="9223" max="9223" width="7.125" style="2" customWidth="1"/>
    <col min="9224" max="9224" width="8" style="2" customWidth="1"/>
    <col min="9225" max="9225" width="7.25" style="2" customWidth="1"/>
    <col min="9226" max="9226" width="8" style="2" customWidth="1"/>
    <col min="9227" max="9227" width="7.625" style="2" customWidth="1"/>
    <col min="9228" max="9228" width="8" style="2" customWidth="1"/>
    <col min="9229" max="9229" width="7.625" style="2" customWidth="1"/>
    <col min="9230" max="9230" width="8" style="2" customWidth="1"/>
    <col min="9231" max="9231" width="7.375" style="2" customWidth="1"/>
    <col min="9232" max="9232" width="8" style="2" customWidth="1"/>
    <col min="9233" max="9233" width="7.375" style="2" customWidth="1"/>
    <col min="9234" max="9234" width="10.625" style="2" customWidth="1"/>
    <col min="9235" max="9235" width="8.25" style="2" customWidth="1"/>
    <col min="9236" max="9472" width="10.375" style="2"/>
    <col min="9473" max="9473" width="12.625" style="2" customWidth="1"/>
    <col min="9474" max="9474" width="11.5" style="2" customWidth="1"/>
    <col min="9475" max="9475" width="6.625" style="2" customWidth="1"/>
    <col min="9476" max="9476" width="8" style="2" customWidth="1"/>
    <col min="9477" max="9477" width="7.125" style="2" customWidth="1"/>
    <col min="9478" max="9478" width="8" style="2" customWidth="1"/>
    <col min="9479" max="9479" width="7.125" style="2" customWidth="1"/>
    <col min="9480" max="9480" width="8" style="2" customWidth="1"/>
    <col min="9481" max="9481" width="7.25" style="2" customWidth="1"/>
    <col min="9482" max="9482" width="8" style="2" customWidth="1"/>
    <col min="9483" max="9483" width="7.625" style="2" customWidth="1"/>
    <col min="9484" max="9484" width="8" style="2" customWidth="1"/>
    <col min="9485" max="9485" width="7.625" style="2" customWidth="1"/>
    <col min="9486" max="9486" width="8" style="2" customWidth="1"/>
    <col min="9487" max="9487" width="7.375" style="2" customWidth="1"/>
    <col min="9488" max="9488" width="8" style="2" customWidth="1"/>
    <col min="9489" max="9489" width="7.375" style="2" customWidth="1"/>
    <col min="9490" max="9490" width="10.625" style="2" customWidth="1"/>
    <col min="9491" max="9491" width="8.25" style="2" customWidth="1"/>
    <col min="9492" max="9728" width="10.375" style="2"/>
    <col min="9729" max="9729" width="12.625" style="2" customWidth="1"/>
    <col min="9730" max="9730" width="11.5" style="2" customWidth="1"/>
    <col min="9731" max="9731" width="6.625" style="2" customWidth="1"/>
    <col min="9732" max="9732" width="8" style="2" customWidth="1"/>
    <col min="9733" max="9733" width="7.125" style="2" customWidth="1"/>
    <col min="9734" max="9734" width="8" style="2" customWidth="1"/>
    <col min="9735" max="9735" width="7.125" style="2" customWidth="1"/>
    <col min="9736" max="9736" width="8" style="2" customWidth="1"/>
    <col min="9737" max="9737" width="7.25" style="2" customWidth="1"/>
    <col min="9738" max="9738" width="8" style="2" customWidth="1"/>
    <col min="9739" max="9739" width="7.625" style="2" customWidth="1"/>
    <col min="9740" max="9740" width="8" style="2" customWidth="1"/>
    <col min="9741" max="9741" width="7.625" style="2" customWidth="1"/>
    <col min="9742" max="9742" width="8" style="2" customWidth="1"/>
    <col min="9743" max="9743" width="7.375" style="2" customWidth="1"/>
    <col min="9744" max="9744" width="8" style="2" customWidth="1"/>
    <col min="9745" max="9745" width="7.375" style="2" customWidth="1"/>
    <col min="9746" max="9746" width="10.625" style="2" customWidth="1"/>
    <col min="9747" max="9747" width="8.25" style="2" customWidth="1"/>
    <col min="9748" max="9984" width="10.375" style="2"/>
    <col min="9985" max="9985" width="12.625" style="2" customWidth="1"/>
    <col min="9986" max="9986" width="11.5" style="2" customWidth="1"/>
    <col min="9987" max="9987" width="6.625" style="2" customWidth="1"/>
    <col min="9988" max="9988" width="8" style="2" customWidth="1"/>
    <col min="9989" max="9989" width="7.125" style="2" customWidth="1"/>
    <col min="9990" max="9990" width="8" style="2" customWidth="1"/>
    <col min="9991" max="9991" width="7.125" style="2" customWidth="1"/>
    <col min="9992" max="9992" width="8" style="2" customWidth="1"/>
    <col min="9993" max="9993" width="7.25" style="2" customWidth="1"/>
    <col min="9994" max="9994" width="8" style="2" customWidth="1"/>
    <col min="9995" max="9995" width="7.625" style="2" customWidth="1"/>
    <col min="9996" max="9996" width="8" style="2" customWidth="1"/>
    <col min="9997" max="9997" width="7.625" style="2" customWidth="1"/>
    <col min="9998" max="9998" width="8" style="2" customWidth="1"/>
    <col min="9999" max="9999" width="7.375" style="2" customWidth="1"/>
    <col min="10000" max="10000" width="8" style="2" customWidth="1"/>
    <col min="10001" max="10001" width="7.375" style="2" customWidth="1"/>
    <col min="10002" max="10002" width="10.625" style="2" customWidth="1"/>
    <col min="10003" max="10003" width="8.25" style="2" customWidth="1"/>
    <col min="10004" max="10240" width="10.375" style="2"/>
    <col min="10241" max="10241" width="12.625" style="2" customWidth="1"/>
    <col min="10242" max="10242" width="11.5" style="2" customWidth="1"/>
    <col min="10243" max="10243" width="6.625" style="2" customWidth="1"/>
    <col min="10244" max="10244" width="8" style="2" customWidth="1"/>
    <col min="10245" max="10245" width="7.125" style="2" customWidth="1"/>
    <col min="10246" max="10246" width="8" style="2" customWidth="1"/>
    <col min="10247" max="10247" width="7.125" style="2" customWidth="1"/>
    <col min="10248" max="10248" width="8" style="2" customWidth="1"/>
    <col min="10249" max="10249" width="7.25" style="2" customWidth="1"/>
    <col min="10250" max="10250" width="8" style="2" customWidth="1"/>
    <col min="10251" max="10251" width="7.625" style="2" customWidth="1"/>
    <col min="10252" max="10252" width="8" style="2" customWidth="1"/>
    <col min="10253" max="10253" width="7.625" style="2" customWidth="1"/>
    <col min="10254" max="10254" width="8" style="2" customWidth="1"/>
    <col min="10255" max="10255" width="7.375" style="2" customWidth="1"/>
    <col min="10256" max="10256" width="8" style="2" customWidth="1"/>
    <col min="10257" max="10257" width="7.375" style="2" customWidth="1"/>
    <col min="10258" max="10258" width="10.625" style="2" customWidth="1"/>
    <col min="10259" max="10259" width="8.25" style="2" customWidth="1"/>
    <col min="10260" max="10496" width="10.375" style="2"/>
    <col min="10497" max="10497" width="12.625" style="2" customWidth="1"/>
    <col min="10498" max="10498" width="11.5" style="2" customWidth="1"/>
    <col min="10499" max="10499" width="6.625" style="2" customWidth="1"/>
    <col min="10500" max="10500" width="8" style="2" customWidth="1"/>
    <col min="10501" max="10501" width="7.125" style="2" customWidth="1"/>
    <col min="10502" max="10502" width="8" style="2" customWidth="1"/>
    <col min="10503" max="10503" width="7.125" style="2" customWidth="1"/>
    <col min="10504" max="10504" width="8" style="2" customWidth="1"/>
    <col min="10505" max="10505" width="7.25" style="2" customWidth="1"/>
    <col min="10506" max="10506" width="8" style="2" customWidth="1"/>
    <col min="10507" max="10507" width="7.625" style="2" customWidth="1"/>
    <col min="10508" max="10508" width="8" style="2" customWidth="1"/>
    <col min="10509" max="10509" width="7.625" style="2" customWidth="1"/>
    <col min="10510" max="10510" width="8" style="2" customWidth="1"/>
    <col min="10511" max="10511" width="7.375" style="2" customWidth="1"/>
    <col min="10512" max="10512" width="8" style="2" customWidth="1"/>
    <col min="10513" max="10513" width="7.375" style="2" customWidth="1"/>
    <col min="10514" max="10514" width="10.625" style="2" customWidth="1"/>
    <col min="10515" max="10515" width="8.25" style="2" customWidth="1"/>
    <col min="10516" max="10752" width="10.375" style="2"/>
    <col min="10753" max="10753" width="12.625" style="2" customWidth="1"/>
    <col min="10754" max="10754" width="11.5" style="2" customWidth="1"/>
    <col min="10755" max="10755" width="6.625" style="2" customWidth="1"/>
    <col min="10756" max="10756" width="8" style="2" customWidth="1"/>
    <col min="10757" max="10757" width="7.125" style="2" customWidth="1"/>
    <col min="10758" max="10758" width="8" style="2" customWidth="1"/>
    <col min="10759" max="10759" width="7.125" style="2" customWidth="1"/>
    <col min="10760" max="10760" width="8" style="2" customWidth="1"/>
    <col min="10761" max="10761" width="7.25" style="2" customWidth="1"/>
    <col min="10762" max="10762" width="8" style="2" customWidth="1"/>
    <col min="10763" max="10763" width="7.625" style="2" customWidth="1"/>
    <col min="10764" max="10764" width="8" style="2" customWidth="1"/>
    <col min="10765" max="10765" width="7.625" style="2" customWidth="1"/>
    <col min="10766" max="10766" width="8" style="2" customWidth="1"/>
    <col min="10767" max="10767" width="7.375" style="2" customWidth="1"/>
    <col min="10768" max="10768" width="8" style="2" customWidth="1"/>
    <col min="10769" max="10769" width="7.375" style="2" customWidth="1"/>
    <col min="10770" max="10770" width="10.625" style="2" customWidth="1"/>
    <col min="10771" max="10771" width="8.25" style="2" customWidth="1"/>
    <col min="10772" max="11008" width="10.375" style="2"/>
    <col min="11009" max="11009" width="12.625" style="2" customWidth="1"/>
    <col min="11010" max="11010" width="11.5" style="2" customWidth="1"/>
    <col min="11011" max="11011" width="6.625" style="2" customWidth="1"/>
    <col min="11012" max="11012" width="8" style="2" customWidth="1"/>
    <col min="11013" max="11013" width="7.125" style="2" customWidth="1"/>
    <col min="11014" max="11014" width="8" style="2" customWidth="1"/>
    <col min="11015" max="11015" width="7.125" style="2" customWidth="1"/>
    <col min="11016" max="11016" width="8" style="2" customWidth="1"/>
    <col min="11017" max="11017" width="7.25" style="2" customWidth="1"/>
    <col min="11018" max="11018" width="8" style="2" customWidth="1"/>
    <col min="11019" max="11019" width="7.625" style="2" customWidth="1"/>
    <col min="11020" max="11020" width="8" style="2" customWidth="1"/>
    <col min="11021" max="11021" width="7.625" style="2" customWidth="1"/>
    <col min="11022" max="11022" width="8" style="2" customWidth="1"/>
    <col min="11023" max="11023" width="7.375" style="2" customWidth="1"/>
    <col min="11024" max="11024" width="8" style="2" customWidth="1"/>
    <col min="11025" max="11025" width="7.375" style="2" customWidth="1"/>
    <col min="11026" max="11026" width="10.625" style="2" customWidth="1"/>
    <col min="11027" max="11027" width="8.25" style="2" customWidth="1"/>
    <col min="11028" max="11264" width="10.375" style="2"/>
    <col min="11265" max="11265" width="12.625" style="2" customWidth="1"/>
    <col min="11266" max="11266" width="11.5" style="2" customWidth="1"/>
    <col min="11267" max="11267" width="6.625" style="2" customWidth="1"/>
    <col min="11268" max="11268" width="8" style="2" customWidth="1"/>
    <col min="11269" max="11269" width="7.125" style="2" customWidth="1"/>
    <col min="11270" max="11270" width="8" style="2" customWidth="1"/>
    <col min="11271" max="11271" width="7.125" style="2" customWidth="1"/>
    <col min="11272" max="11272" width="8" style="2" customWidth="1"/>
    <col min="11273" max="11273" width="7.25" style="2" customWidth="1"/>
    <col min="11274" max="11274" width="8" style="2" customWidth="1"/>
    <col min="11275" max="11275" width="7.625" style="2" customWidth="1"/>
    <col min="11276" max="11276" width="8" style="2" customWidth="1"/>
    <col min="11277" max="11277" width="7.625" style="2" customWidth="1"/>
    <col min="11278" max="11278" width="8" style="2" customWidth="1"/>
    <col min="11279" max="11279" width="7.375" style="2" customWidth="1"/>
    <col min="11280" max="11280" width="8" style="2" customWidth="1"/>
    <col min="11281" max="11281" width="7.375" style="2" customWidth="1"/>
    <col min="11282" max="11282" width="10.625" style="2" customWidth="1"/>
    <col min="11283" max="11283" width="8.25" style="2" customWidth="1"/>
    <col min="11284" max="11520" width="10.375" style="2"/>
    <col min="11521" max="11521" width="12.625" style="2" customWidth="1"/>
    <col min="11522" max="11522" width="11.5" style="2" customWidth="1"/>
    <col min="11523" max="11523" width="6.625" style="2" customWidth="1"/>
    <col min="11524" max="11524" width="8" style="2" customWidth="1"/>
    <col min="11525" max="11525" width="7.125" style="2" customWidth="1"/>
    <col min="11526" max="11526" width="8" style="2" customWidth="1"/>
    <col min="11527" max="11527" width="7.125" style="2" customWidth="1"/>
    <col min="11528" max="11528" width="8" style="2" customWidth="1"/>
    <col min="11529" max="11529" width="7.25" style="2" customWidth="1"/>
    <col min="11530" max="11530" width="8" style="2" customWidth="1"/>
    <col min="11531" max="11531" width="7.625" style="2" customWidth="1"/>
    <col min="11532" max="11532" width="8" style="2" customWidth="1"/>
    <col min="11533" max="11533" width="7.625" style="2" customWidth="1"/>
    <col min="11534" max="11534" width="8" style="2" customWidth="1"/>
    <col min="11535" max="11535" width="7.375" style="2" customWidth="1"/>
    <col min="11536" max="11536" width="8" style="2" customWidth="1"/>
    <col min="11537" max="11537" width="7.375" style="2" customWidth="1"/>
    <col min="11538" max="11538" width="10.625" style="2" customWidth="1"/>
    <col min="11539" max="11539" width="8.25" style="2" customWidth="1"/>
    <col min="11540" max="11776" width="10.375" style="2"/>
    <col min="11777" max="11777" width="12.625" style="2" customWidth="1"/>
    <col min="11778" max="11778" width="11.5" style="2" customWidth="1"/>
    <col min="11779" max="11779" width="6.625" style="2" customWidth="1"/>
    <col min="11780" max="11780" width="8" style="2" customWidth="1"/>
    <col min="11781" max="11781" width="7.125" style="2" customWidth="1"/>
    <col min="11782" max="11782" width="8" style="2" customWidth="1"/>
    <col min="11783" max="11783" width="7.125" style="2" customWidth="1"/>
    <col min="11784" max="11784" width="8" style="2" customWidth="1"/>
    <col min="11785" max="11785" width="7.25" style="2" customWidth="1"/>
    <col min="11786" max="11786" width="8" style="2" customWidth="1"/>
    <col min="11787" max="11787" width="7.625" style="2" customWidth="1"/>
    <col min="11788" max="11788" width="8" style="2" customWidth="1"/>
    <col min="11789" max="11789" width="7.625" style="2" customWidth="1"/>
    <col min="11790" max="11790" width="8" style="2" customWidth="1"/>
    <col min="11791" max="11791" width="7.375" style="2" customWidth="1"/>
    <col min="11792" max="11792" width="8" style="2" customWidth="1"/>
    <col min="11793" max="11793" width="7.375" style="2" customWidth="1"/>
    <col min="11794" max="11794" width="10.625" style="2" customWidth="1"/>
    <col min="11795" max="11795" width="8.25" style="2" customWidth="1"/>
    <col min="11796" max="12032" width="10.375" style="2"/>
    <col min="12033" max="12033" width="12.625" style="2" customWidth="1"/>
    <col min="12034" max="12034" width="11.5" style="2" customWidth="1"/>
    <col min="12035" max="12035" width="6.625" style="2" customWidth="1"/>
    <col min="12036" max="12036" width="8" style="2" customWidth="1"/>
    <col min="12037" max="12037" width="7.125" style="2" customWidth="1"/>
    <col min="12038" max="12038" width="8" style="2" customWidth="1"/>
    <col min="12039" max="12039" width="7.125" style="2" customWidth="1"/>
    <col min="12040" max="12040" width="8" style="2" customWidth="1"/>
    <col min="12041" max="12041" width="7.25" style="2" customWidth="1"/>
    <col min="12042" max="12042" width="8" style="2" customWidth="1"/>
    <col min="12043" max="12043" width="7.625" style="2" customWidth="1"/>
    <col min="12044" max="12044" width="8" style="2" customWidth="1"/>
    <col min="12045" max="12045" width="7.625" style="2" customWidth="1"/>
    <col min="12046" max="12046" width="8" style="2" customWidth="1"/>
    <col min="12047" max="12047" width="7.375" style="2" customWidth="1"/>
    <col min="12048" max="12048" width="8" style="2" customWidth="1"/>
    <col min="12049" max="12049" width="7.375" style="2" customWidth="1"/>
    <col min="12050" max="12050" width="10.625" style="2" customWidth="1"/>
    <col min="12051" max="12051" width="8.25" style="2" customWidth="1"/>
    <col min="12052" max="12288" width="10.375" style="2"/>
    <col min="12289" max="12289" width="12.625" style="2" customWidth="1"/>
    <col min="12290" max="12290" width="11.5" style="2" customWidth="1"/>
    <col min="12291" max="12291" width="6.625" style="2" customWidth="1"/>
    <col min="12292" max="12292" width="8" style="2" customWidth="1"/>
    <col min="12293" max="12293" width="7.125" style="2" customWidth="1"/>
    <col min="12294" max="12294" width="8" style="2" customWidth="1"/>
    <col min="12295" max="12295" width="7.125" style="2" customWidth="1"/>
    <col min="12296" max="12296" width="8" style="2" customWidth="1"/>
    <col min="12297" max="12297" width="7.25" style="2" customWidth="1"/>
    <col min="12298" max="12298" width="8" style="2" customWidth="1"/>
    <col min="12299" max="12299" width="7.625" style="2" customWidth="1"/>
    <col min="12300" max="12300" width="8" style="2" customWidth="1"/>
    <col min="12301" max="12301" width="7.625" style="2" customWidth="1"/>
    <col min="12302" max="12302" width="8" style="2" customWidth="1"/>
    <col min="12303" max="12303" width="7.375" style="2" customWidth="1"/>
    <col min="12304" max="12304" width="8" style="2" customWidth="1"/>
    <col min="12305" max="12305" width="7.375" style="2" customWidth="1"/>
    <col min="12306" max="12306" width="10.625" style="2" customWidth="1"/>
    <col min="12307" max="12307" width="8.25" style="2" customWidth="1"/>
    <col min="12308" max="12544" width="10.375" style="2"/>
    <col min="12545" max="12545" width="12.625" style="2" customWidth="1"/>
    <col min="12546" max="12546" width="11.5" style="2" customWidth="1"/>
    <col min="12547" max="12547" width="6.625" style="2" customWidth="1"/>
    <col min="12548" max="12548" width="8" style="2" customWidth="1"/>
    <col min="12549" max="12549" width="7.125" style="2" customWidth="1"/>
    <col min="12550" max="12550" width="8" style="2" customWidth="1"/>
    <col min="12551" max="12551" width="7.125" style="2" customWidth="1"/>
    <col min="12552" max="12552" width="8" style="2" customWidth="1"/>
    <col min="12553" max="12553" width="7.25" style="2" customWidth="1"/>
    <col min="12554" max="12554" width="8" style="2" customWidth="1"/>
    <col min="12555" max="12555" width="7.625" style="2" customWidth="1"/>
    <col min="12556" max="12556" width="8" style="2" customWidth="1"/>
    <col min="12557" max="12557" width="7.625" style="2" customWidth="1"/>
    <col min="12558" max="12558" width="8" style="2" customWidth="1"/>
    <col min="12559" max="12559" width="7.375" style="2" customWidth="1"/>
    <col min="12560" max="12560" width="8" style="2" customWidth="1"/>
    <col min="12561" max="12561" width="7.375" style="2" customWidth="1"/>
    <col min="12562" max="12562" width="10.625" style="2" customWidth="1"/>
    <col min="12563" max="12563" width="8.25" style="2" customWidth="1"/>
    <col min="12564" max="12800" width="10.375" style="2"/>
    <col min="12801" max="12801" width="12.625" style="2" customWidth="1"/>
    <col min="12802" max="12802" width="11.5" style="2" customWidth="1"/>
    <col min="12803" max="12803" width="6.625" style="2" customWidth="1"/>
    <col min="12804" max="12804" width="8" style="2" customWidth="1"/>
    <col min="12805" max="12805" width="7.125" style="2" customWidth="1"/>
    <col min="12806" max="12806" width="8" style="2" customWidth="1"/>
    <col min="12807" max="12807" width="7.125" style="2" customWidth="1"/>
    <col min="12808" max="12808" width="8" style="2" customWidth="1"/>
    <col min="12809" max="12809" width="7.25" style="2" customWidth="1"/>
    <col min="12810" max="12810" width="8" style="2" customWidth="1"/>
    <col min="12811" max="12811" width="7.625" style="2" customWidth="1"/>
    <col min="12812" max="12812" width="8" style="2" customWidth="1"/>
    <col min="12813" max="12813" width="7.625" style="2" customWidth="1"/>
    <col min="12814" max="12814" width="8" style="2" customWidth="1"/>
    <col min="12815" max="12815" width="7.375" style="2" customWidth="1"/>
    <col min="12816" max="12816" width="8" style="2" customWidth="1"/>
    <col min="12817" max="12817" width="7.375" style="2" customWidth="1"/>
    <col min="12818" max="12818" width="10.625" style="2" customWidth="1"/>
    <col min="12819" max="12819" width="8.25" style="2" customWidth="1"/>
    <col min="12820" max="13056" width="10.375" style="2"/>
    <col min="13057" max="13057" width="12.625" style="2" customWidth="1"/>
    <col min="13058" max="13058" width="11.5" style="2" customWidth="1"/>
    <col min="13059" max="13059" width="6.625" style="2" customWidth="1"/>
    <col min="13060" max="13060" width="8" style="2" customWidth="1"/>
    <col min="13061" max="13061" width="7.125" style="2" customWidth="1"/>
    <col min="13062" max="13062" width="8" style="2" customWidth="1"/>
    <col min="13063" max="13063" width="7.125" style="2" customWidth="1"/>
    <col min="13064" max="13064" width="8" style="2" customWidth="1"/>
    <col min="13065" max="13065" width="7.25" style="2" customWidth="1"/>
    <col min="13066" max="13066" width="8" style="2" customWidth="1"/>
    <col min="13067" max="13067" width="7.625" style="2" customWidth="1"/>
    <col min="13068" max="13068" width="8" style="2" customWidth="1"/>
    <col min="13069" max="13069" width="7.625" style="2" customWidth="1"/>
    <col min="13070" max="13070" width="8" style="2" customWidth="1"/>
    <col min="13071" max="13071" width="7.375" style="2" customWidth="1"/>
    <col min="13072" max="13072" width="8" style="2" customWidth="1"/>
    <col min="13073" max="13073" width="7.375" style="2" customWidth="1"/>
    <col min="13074" max="13074" width="10.625" style="2" customWidth="1"/>
    <col min="13075" max="13075" width="8.25" style="2" customWidth="1"/>
    <col min="13076" max="13312" width="10.375" style="2"/>
    <col min="13313" max="13313" width="12.625" style="2" customWidth="1"/>
    <col min="13314" max="13314" width="11.5" style="2" customWidth="1"/>
    <col min="13315" max="13315" width="6.625" style="2" customWidth="1"/>
    <col min="13316" max="13316" width="8" style="2" customWidth="1"/>
    <col min="13317" max="13317" width="7.125" style="2" customWidth="1"/>
    <col min="13318" max="13318" width="8" style="2" customWidth="1"/>
    <col min="13319" max="13319" width="7.125" style="2" customWidth="1"/>
    <col min="13320" max="13320" width="8" style="2" customWidth="1"/>
    <col min="13321" max="13321" width="7.25" style="2" customWidth="1"/>
    <col min="13322" max="13322" width="8" style="2" customWidth="1"/>
    <col min="13323" max="13323" width="7.625" style="2" customWidth="1"/>
    <col min="13324" max="13324" width="8" style="2" customWidth="1"/>
    <col min="13325" max="13325" width="7.625" style="2" customWidth="1"/>
    <col min="13326" max="13326" width="8" style="2" customWidth="1"/>
    <col min="13327" max="13327" width="7.375" style="2" customWidth="1"/>
    <col min="13328" max="13328" width="8" style="2" customWidth="1"/>
    <col min="13329" max="13329" width="7.375" style="2" customWidth="1"/>
    <col min="13330" max="13330" width="10.625" style="2" customWidth="1"/>
    <col min="13331" max="13331" width="8.25" style="2" customWidth="1"/>
    <col min="13332" max="13568" width="10.375" style="2"/>
    <col min="13569" max="13569" width="12.625" style="2" customWidth="1"/>
    <col min="13570" max="13570" width="11.5" style="2" customWidth="1"/>
    <col min="13571" max="13571" width="6.625" style="2" customWidth="1"/>
    <col min="13572" max="13572" width="8" style="2" customWidth="1"/>
    <col min="13573" max="13573" width="7.125" style="2" customWidth="1"/>
    <col min="13574" max="13574" width="8" style="2" customWidth="1"/>
    <col min="13575" max="13575" width="7.125" style="2" customWidth="1"/>
    <col min="13576" max="13576" width="8" style="2" customWidth="1"/>
    <col min="13577" max="13577" width="7.25" style="2" customWidth="1"/>
    <col min="13578" max="13578" width="8" style="2" customWidth="1"/>
    <col min="13579" max="13579" width="7.625" style="2" customWidth="1"/>
    <col min="13580" max="13580" width="8" style="2" customWidth="1"/>
    <col min="13581" max="13581" width="7.625" style="2" customWidth="1"/>
    <col min="13582" max="13582" width="8" style="2" customWidth="1"/>
    <col min="13583" max="13583" width="7.375" style="2" customWidth="1"/>
    <col min="13584" max="13584" width="8" style="2" customWidth="1"/>
    <col min="13585" max="13585" width="7.375" style="2" customWidth="1"/>
    <col min="13586" max="13586" width="10.625" style="2" customWidth="1"/>
    <col min="13587" max="13587" width="8.25" style="2" customWidth="1"/>
    <col min="13588" max="13824" width="10.375" style="2"/>
    <col min="13825" max="13825" width="12.625" style="2" customWidth="1"/>
    <col min="13826" max="13826" width="11.5" style="2" customWidth="1"/>
    <col min="13827" max="13827" width="6.625" style="2" customWidth="1"/>
    <col min="13828" max="13828" width="8" style="2" customWidth="1"/>
    <col min="13829" max="13829" width="7.125" style="2" customWidth="1"/>
    <col min="13830" max="13830" width="8" style="2" customWidth="1"/>
    <col min="13831" max="13831" width="7.125" style="2" customWidth="1"/>
    <col min="13832" max="13832" width="8" style="2" customWidth="1"/>
    <col min="13833" max="13833" width="7.25" style="2" customWidth="1"/>
    <col min="13834" max="13834" width="8" style="2" customWidth="1"/>
    <col min="13835" max="13835" width="7.625" style="2" customWidth="1"/>
    <col min="13836" max="13836" width="8" style="2" customWidth="1"/>
    <col min="13837" max="13837" width="7.625" style="2" customWidth="1"/>
    <col min="13838" max="13838" width="8" style="2" customWidth="1"/>
    <col min="13839" max="13839" width="7.375" style="2" customWidth="1"/>
    <col min="13840" max="13840" width="8" style="2" customWidth="1"/>
    <col min="13841" max="13841" width="7.375" style="2" customWidth="1"/>
    <col min="13842" max="13842" width="10.625" style="2" customWidth="1"/>
    <col min="13843" max="13843" width="8.25" style="2" customWidth="1"/>
    <col min="13844" max="14080" width="10.375" style="2"/>
    <col min="14081" max="14081" width="12.625" style="2" customWidth="1"/>
    <col min="14082" max="14082" width="11.5" style="2" customWidth="1"/>
    <col min="14083" max="14083" width="6.625" style="2" customWidth="1"/>
    <col min="14084" max="14084" width="8" style="2" customWidth="1"/>
    <col min="14085" max="14085" width="7.125" style="2" customWidth="1"/>
    <col min="14086" max="14086" width="8" style="2" customWidth="1"/>
    <col min="14087" max="14087" width="7.125" style="2" customWidth="1"/>
    <col min="14088" max="14088" width="8" style="2" customWidth="1"/>
    <col min="14089" max="14089" width="7.25" style="2" customWidth="1"/>
    <col min="14090" max="14090" width="8" style="2" customWidth="1"/>
    <col min="14091" max="14091" width="7.625" style="2" customWidth="1"/>
    <col min="14092" max="14092" width="8" style="2" customWidth="1"/>
    <col min="14093" max="14093" width="7.625" style="2" customWidth="1"/>
    <col min="14094" max="14094" width="8" style="2" customWidth="1"/>
    <col min="14095" max="14095" width="7.375" style="2" customWidth="1"/>
    <col min="14096" max="14096" width="8" style="2" customWidth="1"/>
    <col min="14097" max="14097" width="7.375" style="2" customWidth="1"/>
    <col min="14098" max="14098" width="10.625" style="2" customWidth="1"/>
    <col min="14099" max="14099" width="8.25" style="2" customWidth="1"/>
    <col min="14100" max="14336" width="10.375" style="2"/>
    <col min="14337" max="14337" width="12.625" style="2" customWidth="1"/>
    <col min="14338" max="14338" width="11.5" style="2" customWidth="1"/>
    <col min="14339" max="14339" width="6.625" style="2" customWidth="1"/>
    <col min="14340" max="14340" width="8" style="2" customWidth="1"/>
    <col min="14341" max="14341" width="7.125" style="2" customWidth="1"/>
    <col min="14342" max="14342" width="8" style="2" customWidth="1"/>
    <col min="14343" max="14343" width="7.125" style="2" customWidth="1"/>
    <col min="14344" max="14344" width="8" style="2" customWidth="1"/>
    <col min="14345" max="14345" width="7.25" style="2" customWidth="1"/>
    <col min="14346" max="14346" width="8" style="2" customWidth="1"/>
    <col min="14347" max="14347" width="7.625" style="2" customWidth="1"/>
    <col min="14348" max="14348" width="8" style="2" customWidth="1"/>
    <col min="14349" max="14349" width="7.625" style="2" customWidth="1"/>
    <col min="14350" max="14350" width="8" style="2" customWidth="1"/>
    <col min="14351" max="14351" width="7.375" style="2" customWidth="1"/>
    <col min="14352" max="14352" width="8" style="2" customWidth="1"/>
    <col min="14353" max="14353" width="7.375" style="2" customWidth="1"/>
    <col min="14354" max="14354" width="10.625" style="2" customWidth="1"/>
    <col min="14355" max="14355" width="8.25" style="2" customWidth="1"/>
    <col min="14356" max="14592" width="10.375" style="2"/>
    <col min="14593" max="14593" width="12.625" style="2" customWidth="1"/>
    <col min="14594" max="14594" width="11.5" style="2" customWidth="1"/>
    <col min="14595" max="14595" width="6.625" style="2" customWidth="1"/>
    <col min="14596" max="14596" width="8" style="2" customWidth="1"/>
    <col min="14597" max="14597" width="7.125" style="2" customWidth="1"/>
    <col min="14598" max="14598" width="8" style="2" customWidth="1"/>
    <col min="14599" max="14599" width="7.125" style="2" customWidth="1"/>
    <col min="14600" max="14600" width="8" style="2" customWidth="1"/>
    <col min="14601" max="14601" width="7.25" style="2" customWidth="1"/>
    <col min="14602" max="14602" width="8" style="2" customWidth="1"/>
    <col min="14603" max="14603" width="7.625" style="2" customWidth="1"/>
    <col min="14604" max="14604" width="8" style="2" customWidth="1"/>
    <col min="14605" max="14605" width="7.625" style="2" customWidth="1"/>
    <col min="14606" max="14606" width="8" style="2" customWidth="1"/>
    <col min="14607" max="14607" width="7.375" style="2" customWidth="1"/>
    <col min="14608" max="14608" width="8" style="2" customWidth="1"/>
    <col min="14609" max="14609" width="7.375" style="2" customWidth="1"/>
    <col min="14610" max="14610" width="10.625" style="2" customWidth="1"/>
    <col min="14611" max="14611" width="8.25" style="2" customWidth="1"/>
    <col min="14612" max="14848" width="10.375" style="2"/>
    <col min="14849" max="14849" width="12.625" style="2" customWidth="1"/>
    <col min="14850" max="14850" width="11.5" style="2" customWidth="1"/>
    <col min="14851" max="14851" width="6.625" style="2" customWidth="1"/>
    <col min="14852" max="14852" width="8" style="2" customWidth="1"/>
    <col min="14853" max="14853" width="7.125" style="2" customWidth="1"/>
    <col min="14854" max="14854" width="8" style="2" customWidth="1"/>
    <col min="14855" max="14855" width="7.125" style="2" customWidth="1"/>
    <col min="14856" max="14856" width="8" style="2" customWidth="1"/>
    <col min="14857" max="14857" width="7.25" style="2" customWidth="1"/>
    <col min="14858" max="14858" width="8" style="2" customWidth="1"/>
    <col min="14859" max="14859" width="7.625" style="2" customWidth="1"/>
    <col min="14860" max="14860" width="8" style="2" customWidth="1"/>
    <col min="14861" max="14861" width="7.625" style="2" customWidth="1"/>
    <col min="14862" max="14862" width="8" style="2" customWidth="1"/>
    <col min="14863" max="14863" width="7.375" style="2" customWidth="1"/>
    <col min="14864" max="14864" width="8" style="2" customWidth="1"/>
    <col min="14865" max="14865" width="7.375" style="2" customWidth="1"/>
    <col min="14866" max="14866" width="10.625" style="2" customWidth="1"/>
    <col min="14867" max="14867" width="8.25" style="2" customWidth="1"/>
    <col min="14868" max="15104" width="10.375" style="2"/>
    <col min="15105" max="15105" width="12.625" style="2" customWidth="1"/>
    <col min="15106" max="15106" width="11.5" style="2" customWidth="1"/>
    <col min="15107" max="15107" width="6.625" style="2" customWidth="1"/>
    <col min="15108" max="15108" width="8" style="2" customWidth="1"/>
    <col min="15109" max="15109" width="7.125" style="2" customWidth="1"/>
    <col min="15110" max="15110" width="8" style="2" customWidth="1"/>
    <col min="15111" max="15111" width="7.125" style="2" customWidth="1"/>
    <col min="15112" max="15112" width="8" style="2" customWidth="1"/>
    <col min="15113" max="15113" width="7.25" style="2" customWidth="1"/>
    <col min="15114" max="15114" width="8" style="2" customWidth="1"/>
    <col min="15115" max="15115" width="7.625" style="2" customWidth="1"/>
    <col min="15116" max="15116" width="8" style="2" customWidth="1"/>
    <col min="15117" max="15117" width="7.625" style="2" customWidth="1"/>
    <col min="15118" max="15118" width="8" style="2" customWidth="1"/>
    <col min="15119" max="15119" width="7.375" style="2" customWidth="1"/>
    <col min="15120" max="15120" width="8" style="2" customWidth="1"/>
    <col min="15121" max="15121" width="7.375" style="2" customWidth="1"/>
    <col min="15122" max="15122" width="10.625" style="2" customWidth="1"/>
    <col min="15123" max="15123" width="8.25" style="2" customWidth="1"/>
    <col min="15124" max="15360" width="10.375" style="2"/>
    <col min="15361" max="15361" width="12.625" style="2" customWidth="1"/>
    <col min="15362" max="15362" width="11.5" style="2" customWidth="1"/>
    <col min="15363" max="15363" width="6.625" style="2" customWidth="1"/>
    <col min="15364" max="15364" width="8" style="2" customWidth="1"/>
    <col min="15365" max="15365" width="7.125" style="2" customWidth="1"/>
    <col min="15366" max="15366" width="8" style="2" customWidth="1"/>
    <col min="15367" max="15367" width="7.125" style="2" customWidth="1"/>
    <col min="15368" max="15368" width="8" style="2" customWidth="1"/>
    <col min="15369" max="15369" width="7.25" style="2" customWidth="1"/>
    <col min="15370" max="15370" width="8" style="2" customWidth="1"/>
    <col min="15371" max="15371" width="7.625" style="2" customWidth="1"/>
    <col min="15372" max="15372" width="8" style="2" customWidth="1"/>
    <col min="15373" max="15373" width="7.625" style="2" customWidth="1"/>
    <col min="15374" max="15374" width="8" style="2" customWidth="1"/>
    <col min="15375" max="15375" width="7.375" style="2" customWidth="1"/>
    <col min="15376" max="15376" width="8" style="2" customWidth="1"/>
    <col min="15377" max="15377" width="7.375" style="2" customWidth="1"/>
    <col min="15378" max="15378" width="10.625" style="2" customWidth="1"/>
    <col min="15379" max="15379" width="8.25" style="2" customWidth="1"/>
    <col min="15380" max="15616" width="10.375" style="2"/>
    <col min="15617" max="15617" width="12.625" style="2" customWidth="1"/>
    <col min="15618" max="15618" width="11.5" style="2" customWidth="1"/>
    <col min="15619" max="15619" width="6.625" style="2" customWidth="1"/>
    <col min="15620" max="15620" width="8" style="2" customWidth="1"/>
    <col min="15621" max="15621" width="7.125" style="2" customWidth="1"/>
    <col min="15622" max="15622" width="8" style="2" customWidth="1"/>
    <col min="15623" max="15623" width="7.125" style="2" customWidth="1"/>
    <col min="15624" max="15624" width="8" style="2" customWidth="1"/>
    <col min="15625" max="15625" width="7.25" style="2" customWidth="1"/>
    <col min="15626" max="15626" width="8" style="2" customWidth="1"/>
    <col min="15627" max="15627" width="7.625" style="2" customWidth="1"/>
    <col min="15628" max="15628" width="8" style="2" customWidth="1"/>
    <col min="15629" max="15629" width="7.625" style="2" customWidth="1"/>
    <col min="15630" max="15630" width="8" style="2" customWidth="1"/>
    <col min="15631" max="15631" width="7.375" style="2" customWidth="1"/>
    <col min="15632" max="15632" width="8" style="2" customWidth="1"/>
    <col min="15633" max="15633" width="7.375" style="2" customWidth="1"/>
    <col min="15634" max="15634" width="10.625" style="2" customWidth="1"/>
    <col min="15635" max="15635" width="8.25" style="2" customWidth="1"/>
    <col min="15636" max="15872" width="10.375" style="2"/>
    <col min="15873" max="15873" width="12.625" style="2" customWidth="1"/>
    <col min="15874" max="15874" width="11.5" style="2" customWidth="1"/>
    <col min="15875" max="15875" width="6.625" style="2" customWidth="1"/>
    <col min="15876" max="15876" width="8" style="2" customWidth="1"/>
    <col min="15877" max="15877" width="7.125" style="2" customWidth="1"/>
    <col min="15878" max="15878" width="8" style="2" customWidth="1"/>
    <col min="15879" max="15879" width="7.125" style="2" customWidth="1"/>
    <col min="15880" max="15880" width="8" style="2" customWidth="1"/>
    <col min="15881" max="15881" width="7.25" style="2" customWidth="1"/>
    <col min="15882" max="15882" width="8" style="2" customWidth="1"/>
    <col min="15883" max="15883" width="7.625" style="2" customWidth="1"/>
    <col min="15884" max="15884" width="8" style="2" customWidth="1"/>
    <col min="15885" max="15885" width="7.625" style="2" customWidth="1"/>
    <col min="15886" max="15886" width="8" style="2" customWidth="1"/>
    <col min="15887" max="15887" width="7.375" style="2" customWidth="1"/>
    <col min="15888" max="15888" width="8" style="2" customWidth="1"/>
    <col min="15889" max="15889" width="7.375" style="2" customWidth="1"/>
    <col min="15890" max="15890" width="10.625" style="2" customWidth="1"/>
    <col min="15891" max="15891" width="8.25" style="2" customWidth="1"/>
    <col min="15892" max="16128" width="10.375" style="2"/>
    <col min="16129" max="16129" width="12.625" style="2" customWidth="1"/>
    <col min="16130" max="16130" width="11.5" style="2" customWidth="1"/>
    <col min="16131" max="16131" width="6.625" style="2" customWidth="1"/>
    <col min="16132" max="16132" width="8" style="2" customWidth="1"/>
    <col min="16133" max="16133" width="7.125" style="2" customWidth="1"/>
    <col min="16134" max="16134" width="8" style="2" customWidth="1"/>
    <col min="16135" max="16135" width="7.125" style="2" customWidth="1"/>
    <col min="16136" max="16136" width="8" style="2" customWidth="1"/>
    <col min="16137" max="16137" width="7.25" style="2" customWidth="1"/>
    <col min="16138" max="16138" width="8" style="2" customWidth="1"/>
    <col min="16139" max="16139" width="7.625" style="2" customWidth="1"/>
    <col min="16140" max="16140" width="8" style="2" customWidth="1"/>
    <col min="16141" max="16141" width="7.625" style="2" customWidth="1"/>
    <col min="16142" max="16142" width="8" style="2" customWidth="1"/>
    <col min="16143" max="16143" width="7.375" style="2" customWidth="1"/>
    <col min="16144" max="16144" width="8" style="2" customWidth="1"/>
    <col min="16145" max="16145" width="7.375" style="2" customWidth="1"/>
    <col min="16146" max="16146" width="10.625" style="2" customWidth="1"/>
    <col min="16147" max="16147" width="8.25" style="2" customWidth="1"/>
    <col min="16148" max="16384" width="10.375" style="2"/>
  </cols>
  <sheetData>
    <row r="1" spans="1:19" s="6" customFormat="1" ht="24.95" customHeight="1" thickBot="1" x14ac:dyDescent="0.45">
      <c r="B1" s="246" t="s">
        <v>42</v>
      </c>
      <c r="E1" s="26"/>
      <c r="F1" s="27"/>
      <c r="G1" s="26"/>
      <c r="H1" s="227"/>
      <c r="I1" s="228"/>
      <c r="J1" s="53"/>
      <c r="K1" s="26"/>
      <c r="M1" s="26"/>
      <c r="O1" s="26"/>
      <c r="Q1" s="219" t="s">
        <v>11</v>
      </c>
    </row>
    <row r="2" spans="1:19" ht="18" customHeight="1" x14ac:dyDescent="0.15">
      <c r="A2" s="24"/>
      <c r="B2" s="322" t="s">
        <v>1</v>
      </c>
      <c r="C2" s="318" t="s">
        <v>12</v>
      </c>
      <c r="D2" s="320" t="s">
        <v>13</v>
      </c>
      <c r="E2" s="314"/>
      <c r="F2" s="313" t="s">
        <v>14</v>
      </c>
      <c r="G2" s="314"/>
      <c r="H2" s="324" t="s">
        <v>15</v>
      </c>
      <c r="I2" s="325"/>
      <c r="J2" s="315" t="s">
        <v>16</v>
      </c>
      <c r="K2" s="314"/>
      <c r="L2" s="313" t="s">
        <v>17</v>
      </c>
      <c r="M2" s="314"/>
      <c r="N2" s="313" t="s">
        <v>18</v>
      </c>
      <c r="O2" s="314"/>
      <c r="P2" s="313" t="s">
        <v>19</v>
      </c>
      <c r="Q2" s="315"/>
    </row>
    <row r="3" spans="1:19" ht="18" customHeight="1" x14ac:dyDescent="0.15">
      <c r="A3" s="24"/>
      <c r="B3" s="326"/>
      <c r="C3" s="323"/>
      <c r="D3" s="55" t="s">
        <v>3</v>
      </c>
      <c r="E3" s="56" t="s">
        <v>21</v>
      </c>
      <c r="F3" s="57" t="s">
        <v>3</v>
      </c>
      <c r="G3" s="56" t="s">
        <v>21</v>
      </c>
      <c r="H3" s="57" t="s">
        <v>3</v>
      </c>
      <c r="I3" s="56" t="s">
        <v>21</v>
      </c>
      <c r="J3" s="57" t="s">
        <v>3</v>
      </c>
      <c r="K3" s="56" t="s">
        <v>21</v>
      </c>
      <c r="L3" s="57" t="s">
        <v>3</v>
      </c>
      <c r="M3" s="56" t="s">
        <v>21</v>
      </c>
      <c r="N3" s="57" t="s">
        <v>3</v>
      </c>
      <c r="O3" s="56" t="s">
        <v>21</v>
      </c>
      <c r="P3" s="57" t="s">
        <v>3</v>
      </c>
      <c r="Q3" s="58" t="s">
        <v>21</v>
      </c>
    </row>
    <row r="4" spans="1:19" ht="17.100000000000001" hidden="1" customHeight="1" x14ac:dyDescent="0.15">
      <c r="A4" s="24"/>
      <c r="B4" s="59" t="s">
        <v>22</v>
      </c>
      <c r="C4" s="38"/>
      <c r="D4" s="60"/>
      <c r="E4" s="35"/>
      <c r="F4" s="61"/>
      <c r="G4" s="35"/>
      <c r="H4" s="61"/>
      <c r="I4" s="35"/>
      <c r="J4" s="61"/>
      <c r="K4" s="35"/>
      <c r="L4" s="61"/>
      <c r="M4" s="35"/>
      <c r="N4" s="61"/>
      <c r="O4" s="35"/>
      <c r="P4" s="61"/>
      <c r="Q4" s="35"/>
    </row>
    <row r="5" spans="1:19" ht="14.25" hidden="1" customHeight="1" x14ac:dyDescent="0.15">
      <c r="A5" s="24"/>
      <c r="B5" s="37" t="s">
        <v>43</v>
      </c>
      <c r="C5" s="62">
        <v>11823</v>
      </c>
      <c r="D5" s="63">
        <v>355</v>
      </c>
      <c r="E5" s="64">
        <f t="shared" ref="E5:E10" si="0">D5/C5*100</f>
        <v>3.0026220079506047</v>
      </c>
      <c r="F5" s="65">
        <v>952</v>
      </c>
      <c r="G5" s="64">
        <f t="shared" ref="G5:G10" si="1">F5/C5*100</f>
        <v>8.0521018354055656</v>
      </c>
      <c r="H5" s="66">
        <v>1940</v>
      </c>
      <c r="I5" s="64">
        <f t="shared" ref="I5:I10" si="2">H5/C5*100</f>
        <v>16.408694916687814</v>
      </c>
      <c r="J5" s="66">
        <v>593</v>
      </c>
      <c r="K5" s="64">
        <f t="shared" ref="K5:K10" si="3">J5/C5*100</f>
        <v>5.0156474668019957</v>
      </c>
      <c r="L5" s="66">
        <v>1397</v>
      </c>
      <c r="M5" s="64">
        <f t="shared" ref="M5:M10" si="4">L5/C5*100</f>
        <v>11.815951958047872</v>
      </c>
      <c r="N5" s="66">
        <v>1825</v>
      </c>
      <c r="O5" s="64">
        <f t="shared" ref="O5:O10" si="5">N5/C5*100</f>
        <v>15.436014547915081</v>
      </c>
      <c r="P5" s="66">
        <v>4761</v>
      </c>
      <c r="Q5" s="64">
        <f t="shared" ref="Q5:Q10" si="6">P5/C5*100</f>
        <v>40.268967267191073</v>
      </c>
    </row>
    <row r="6" spans="1:19" ht="14.25" hidden="1" customHeight="1" x14ac:dyDescent="0.15">
      <c r="A6" s="24"/>
      <c r="B6" s="41" t="s">
        <v>44</v>
      </c>
      <c r="C6" s="62">
        <v>11844</v>
      </c>
      <c r="D6" s="63">
        <v>326</v>
      </c>
      <c r="E6" s="64">
        <f t="shared" si="0"/>
        <v>2.7524484971293481</v>
      </c>
      <c r="F6" s="65">
        <v>901</v>
      </c>
      <c r="G6" s="64">
        <f t="shared" si="1"/>
        <v>7.6072272880783522</v>
      </c>
      <c r="H6" s="66">
        <v>1689</v>
      </c>
      <c r="I6" s="64">
        <f t="shared" si="2"/>
        <v>14.260385005065856</v>
      </c>
      <c r="J6" s="66">
        <v>703</v>
      </c>
      <c r="K6" s="64">
        <f t="shared" si="3"/>
        <v>5.9354947652819989</v>
      </c>
      <c r="L6" s="66">
        <v>1647</v>
      </c>
      <c r="M6" s="64">
        <f t="shared" si="4"/>
        <v>13.905775075987842</v>
      </c>
      <c r="N6" s="66">
        <v>1987</v>
      </c>
      <c r="O6" s="64">
        <f t="shared" si="5"/>
        <v>16.776426882809861</v>
      </c>
      <c r="P6" s="66">
        <v>4564</v>
      </c>
      <c r="Q6" s="64">
        <f t="shared" si="6"/>
        <v>38.534278959810877</v>
      </c>
    </row>
    <row r="7" spans="1:19" ht="14.25" hidden="1" customHeight="1" x14ac:dyDescent="0.15">
      <c r="A7" s="24"/>
      <c r="B7" s="41" t="s">
        <v>25</v>
      </c>
      <c r="C7" s="62">
        <v>11491</v>
      </c>
      <c r="D7" s="63">
        <v>308</v>
      </c>
      <c r="E7" s="64">
        <f t="shared" si="0"/>
        <v>2.6803585414672355</v>
      </c>
      <c r="F7" s="65">
        <v>777</v>
      </c>
      <c r="G7" s="64">
        <f t="shared" si="1"/>
        <v>6.761813593246889</v>
      </c>
      <c r="H7" s="66">
        <v>1661</v>
      </c>
      <c r="I7" s="64">
        <f t="shared" si="2"/>
        <v>14.454790705769732</v>
      </c>
      <c r="J7" s="65">
        <v>631</v>
      </c>
      <c r="K7" s="64">
        <f t="shared" si="3"/>
        <v>5.4912540248890442</v>
      </c>
      <c r="L7" s="66">
        <v>1503</v>
      </c>
      <c r="M7" s="64">
        <f t="shared" si="4"/>
        <v>13.07980158384823</v>
      </c>
      <c r="N7" s="66">
        <v>1642</v>
      </c>
      <c r="O7" s="64">
        <f t="shared" si="5"/>
        <v>14.289443912627272</v>
      </c>
      <c r="P7" s="66">
        <v>4969</v>
      </c>
      <c r="Q7" s="64">
        <f t="shared" si="6"/>
        <v>43.242537638151596</v>
      </c>
    </row>
    <row r="8" spans="1:19" ht="14.25" hidden="1" customHeight="1" x14ac:dyDescent="0.15">
      <c r="A8" s="24"/>
      <c r="B8" s="41" t="s">
        <v>26</v>
      </c>
      <c r="C8" s="62">
        <v>11734</v>
      </c>
      <c r="D8" s="63">
        <v>340</v>
      </c>
      <c r="E8" s="64">
        <f t="shared" si="0"/>
        <v>2.8975626384864497</v>
      </c>
      <c r="F8" s="65">
        <v>792</v>
      </c>
      <c r="G8" s="64">
        <f t="shared" si="1"/>
        <v>6.7496164990625536</v>
      </c>
      <c r="H8" s="66">
        <v>1582</v>
      </c>
      <c r="I8" s="64">
        <f t="shared" si="2"/>
        <v>13.482188512016362</v>
      </c>
      <c r="J8" s="65">
        <v>658</v>
      </c>
      <c r="K8" s="64">
        <f t="shared" si="3"/>
        <v>5.6076359297767171</v>
      </c>
      <c r="L8" s="66">
        <v>1386</v>
      </c>
      <c r="M8" s="64">
        <f t="shared" si="4"/>
        <v>11.811828873359469</v>
      </c>
      <c r="N8" s="66">
        <v>2126</v>
      </c>
      <c r="O8" s="64">
        <f t="shared" si="5"/>
        <v>18.118288733594682</v>
      </c>
      <c r="P8" s="66">
        <v>4850</v>
      </c>
      <c r="Q8" s="64">
        <f t="shared" si="6"/>
        <v>41.332878813703765</v>
      </c>
    </row>
    <row r="9" spans="1:19" ht="14.25" hidden="1" customHeight="1" x14ac:dyDescent="0.15">
      <c r="A9" s="24"/>
      <c r="B9" s="41" t="s">
        <v>27</v>
      </c>
      <c r="C9" s="67">
        <v>11402</v>
      </c>
      <c r="D9" s="43">
        <v>280</v>
      </c>
      <c r="E9" s="44">
        <f t="shared" si="0"/>
        <v>2.4557095246447993</v>
      </c>
      <c r="F9" s="65">
        <v>763</v>
      </c>
      <c r="G9" s="44">
        <f t="shared" si="1"/>
        <v>6.6918084546570782</v>
      </c>
      <c r="H9" s="68">
        <v>1456</v>
      </c>
      <c r="I9" s="44">
        <f t="shared" si="2"/>
        <v>12.769689528152956</v>
      </c>
      <c r="J9" s="66">
        <v>701</v>
      </c>
      <c r="K9" s="44">
        <f t="shared" si="3"/>
        <v>6.1480442027714437</v>
      </c>
      <c r="L9" s="68">
        <v>1270</v>
      </c>
      <c r="M9" s="44">
        <f t="shared" si="4"/>
        <v>11.138396772496053</v>
      </c>
      <c r="N9" s="68">
        <v>2259</v>
      </c>
      <c r="O9" s="44">
        <f t="shared" si="5"/>
        <v>19.812313629187862</v>
      </c>
      <c r="P9" s="68">
        <v>4673</v>
      </c>
      <c r="Q9" s="44">
        <f t="shared" si="6"/>
        <v>40.984037888089809</v>
      </c>
      <c r="R9" s="21"/>
      <c r="S9" s="21"/>
    </row>
    <row r="10" spans="1:19" ht="14.25" hidden="1" customHeight="1" x14ac:dyDescent="0.15">
      <c r="A10" s="24"/>
      <c r="B10" s="41" t="s">
        <v>28</v>
      </c>
      <c r="C10" s="67">
        <v>11801</v>
      </c>
      <c r="D10" s="43">
        <v>322</v>
      </c>
      <c r="E10" s="44">
        <f t="shared" si="0"/>
        <v>2.7285823235319038</v>
      </c>
      <c r="F10" s="65">
        <v>669</v>
      </c>
      <c r="G10" s="44">
        <f t="shared" si="1"/>
        <v>5.6690111007541732</v>
      </c>
      <c r="H10" s="68">
        <v>1473</v>
      </c>
      <c r="I10" s="44">
        <f t="shared" si="2"/>
        <v>12.481993051436319</v>
      </c>
      <c r="J10" s="66">
        <v>807</v>
      </c>
      <c r="K10" s="44">
        <f t="shared" si="3"/>
        <v>6.8384035251249893</v>
      </c>
      <c r="L10" s="68">
        <v>1401</v>
      </c>
      <c r="M10" s="44">
        <f t="shared" si="4"/>
        <v>11.871875264808066</v>
      </c>
      <c r="N10" s="68">
        <v>1938</v>
      </c>
      <c r="O10" s="44">
        <f t="shared" si="5"/>
        <v>16.422337090077114</v>
      </c>
      <c r="P10" s="68">
        <v>5191</v>
      </c>
      <c r="Q10" s="44">
        <f t="shared" si="6"/>
        <v>43.987797644267431</v>
      </c>
      <c r="R10" s="21"/>
      <c r="S10" s="21"/>
    </row>
    <row r="11" spans="1:19" ht="14.25" hidden="1" customHeight="1" x14ac:dyDescent="0.15">
      <c r="A11" s="24"/>
      <c r="B11" s="69" t="s">
        <v>29</v>
      </c>
      <c r="C11" s="21"/>
      <c r="D11" s="45"/>
      <c r="E11" s="47"/>
      <c r="F11" s="46"/>
      <c r="G11" s="47"/>
      <c r="H11" s="21"/>
      <c r="I11" s="47"/>
      <c r="J11" s="21"/>
      <c r="K11" s="47"/>
      <c r="L11" s="21"/>
      <c r="M11" s="47"/>
      <c r="N11" s="21"/>
      <c r="O11" s="47"/>
      <c r="P11" s="21"/>
      <c r="Q11" s="21"/>
    </row>
    <row r="12" spans="1:19" ht="14.25" hidden="1" customHeight="1" x14ac:dyDescent="0.15">
      <c r="A12" s="24"/>
      <c r="B12" s="37" t="s">
        <v>43</v>
      </c>
      <c r="C12" s="62">
        <v>6486</v>
      </c>
      <c r="D12" s="70">
        <v>110</v>
      </c>
      <c r="E12" s="64">
        <f t="shared" ref="E12:E17" si="7">D12/C12*100</f>
        <v>1.6959605303731111</v>
      </c>
      <c r="F12" s="65">
        <v>387</v>
      </c>
      <c r="G12" s="64">
        <f t="shared" ref="G12:G17" si="8">F12/C12*100</f>
        <v>5.9666975023126732</v>
      </c>
      <c r="H12" s="66">
        <v>965</v>
      </c>
      <c r="I12" s="64">
        <f t="shared" ref="I12:I17" si="9">H12/C12*100</f>
        <v>14.878199198273204</v>
      </c>
      <c r="J12" s="66">
        <v>283</v>
      </c>
      <c r="K12" s="64">
        <f t="shared" ref="K12:K17" si="10">J12/C12*100</f>
        <v>4.3632439099599134</v>
      </c>
      <c r="L12" s="66">
        <v>1007</v>
      </c>
      <c r="M12" s="64">
        <f t="shared" ref="M12:M17" si="11">L12/C12*100</f>
        <v>15.525747764415666</v>
      </c>
      <c r="N12" s="66">
        <v>1656</v>
      </c>
      <c r="O12" s="64">
        <f t="shared" ref="O12:O17" si="12">N12/C12*100</f>
        <v>25.531914893617021</v>
      </c>
      <c r="P12" s="71" t="s">
        <v>45</v>
      </c>
      <c r="Q12" s="71" t="s">
        <v>46</v>
      </c>
    </row>
    <row r="13" spans="1:19" ht="14.25" hidden="1" customHeight="1" x14ac:dyDescent="0.15">
      <c r="A13" s="24"/>
      <c r="B13" s="41" t="s">
        <v>47</v>
      </c>
      <c r="C13" s="62">
        <v>6348</v>
      </c>
      <c r="D13" s="70">
        <v>110</v>
      </c>
      <c r="E13" s="64">
        <f t="shared" si="7"/>
        <v>1.7328292375551355</v>
      </c>
      <c r="F13" s="65">
        <v>417</v>
      </c>
      <c r="G13" s="64">
        <f t="shared" si="8"/>
        <v>6.5689981096408321</v>
      </c>
      <c r="H13" s="66">
        <v>819</v>
      </c>
      <c r="I13" s="64">
        <f t="shared" si="9"/>
        <v>12.901701323251419</v>
      </c>
      <c r="J13" s="66">
        <v>412</v>
      </c>
      <c r="K13" s="64">
        <f t="shared" si="10"/>
        <v>6.4902331442974166</v>
      </c>
      <c r="L13" s="66">
        <v>925</v>
      </c>
      <c r="M13" s="64">
        <f t="shared" si="11"/>
        <v>14.57151858853182</v>
      </c>
      <c r="N13" s="66">
        <v>1590</v>
      </c>
      <c r="O13" s="64">
        <f t="shared" si="12"/>
        <v>25.047258979206049</v>
      </c>
      <c r="P13" s="71" t="s">
        <v>46</v>
      </c>
      <c r="Q13" s="71" t="s">
        <v>48</v>
      </c>
    </row>
    <row r="14" spans="1:19" ht="14.25" hidden="1" customHeight="1" x14ac:dyDescent="0.15">
      <c r="A14" s="24"/>
      <c r="B14" s="41" t="s">
        <v>25</v>
      </c>
      <c r="C14" s="62">
        <v>6226</v>
      </c>
      <c r="D14" s="70">
        <v>127</v>
      </c>
      <c r="E14" s="64">
        <f t="shared" si="7"/>
        <v>2.0398329585608739</v>
      </c>
      <c r="F14" s="65">
        <v>304</v>
      </c>
      <c r="G14" s="64">
        <f t="shared" si="8"/>
        <v>4.8827497590748479</v>
      </c>
      <c r="H14" s="66">
        <v>825</v>
      </c>
      <c r="I14" s="64">
        <f t="shared" si="9"/>
        <v>13.250883392226148</v>
      </c>
      <c r="J14" s="65">
        <v>408</v>
      </c>
      <c r="K14" s="64">
        <f t="shared" si="10"/>
        <v>6.5531641503372953</v>
      </c>
      <c r="L14" s="66">
        <v>916</v>
      </c>
      <c r="M14" s="64">
        <f t="shared" si="11"/>
        <v>14.712495984580789</v>
      </c>
      <c r="N14" s="66">
        <v>1529</v>
      </c>
      <c r="O14" s="64">
        <f t="shared" si="12"/>
        <v>24.558303886925795</v>
      </c>
      <c r="P14" s="71" t="s">
        <v>45</v>
      </c>
      <c r="Q14" s="71" t="s">
        <v>48</v>
      </c>
    </row>
    <row r="15" spans="1:19" ht="14.25" hidden="1" customHeight="1" x14ac:dyDescent="0.15">
      <c r="A15" s="24"/>
      <c r="B15" s="41" t="s">
        <v>26</v>
      </c>
      <c r="C15" s="62">
        <v>6148</v>
      </c>
      <c r="D15" s="70">
        <v>132</v>
      </c>
      <c r="E15" s="64">
        <f t="shared" si="7"/>
        <v>2.1470396877033182</v>
      </c>
      <c r="F15" s="65">
        <v>306</v>
      </c>
      <c r="G15" s="64">
        <f t="shared" si="8"/>
        <v>4.9772283669486006</v>
      </c>
      <c r="H15" s="66">
        <v>783</v>
      </c>
      <c r="I15" s="64">
        <f t="shared" si="9"/>
        <v>12.735849056603774</v>
      </c>
      <c r="J15" s="65">
        <v>336</v>
      </c>
      <c r="K15" s="64">
        <f t="shared" si="10"/>
        <v>5.4651919323357188</v>
      </c>
      <c r="L15" s="66">
        <v>912</v>
      </c>
      <c r="M15" s="64">
        <f t="shared" si="11"/>
        <v>14.834092387768379</v>
      </c>
      <c r="N15" s="66">
        <v>1533</v>
      </c>
      <c r="O15" s="64">
        <f t="shared" si="12"/>
        <v>24.934938191281717</v>
      </c>
      <c r="P15" s="71" t="s">
        <v>45</v>
      </c>
      <c r="Q15" s="71" t="s">
        <v>45</v>
      </c>
    </row>
    <row r="16" spans="1:19" ht="14.25" hidden="1" customHeight="1" x14ac:dyDescent="0.15">
      <c r="A16" s="24"/>
      <c r="B16" s="41" t="s">
        <v>49</v>
      </c>
      <c r="C16" s="67">
        <v>6095</v>
      </c>
      <c r="D16" s="49">
        <v>100</v>
      </c>
      <c r="E16" s="64">
        <f t="shared" si="7"/>
        <v>1.6406890894175554</v>
      </c>
      <c r="F16" s="65">
        <v>316</v>
      </c>
      <c r="G16" s="64">
        <f t="shared" si="8"/>
        <v>5.1845775225594748</v>
      </c>
      <c r="H16" s="72">
        <v>780</v>
      </c>
      <c r="I16" s="64">
        <f t="shared" si="9"/>
        <v>12.797374897456931</v>
      </c>
      <c r="J16" s="66">
        <v>261</v>
      </c>
      <c r="K16" s="64">
        <f t="shared" si="10"/>
        <v>4.2821985233798197</v>
      </c>
      <c r="L16" s="72">
        <v>1028</v>
      </c>
      <c r="M16" s="64">
        <f t="shared" si="11"/>
        <v>16.866283839212471</v>
      </c>
      <c r="N16" s="72">
        <v>1440</v>
      </c>
      <c r="O16" s="64">
        <f t="shared" si="12"/>
        <v>23.625922887612795</v>
      </c>
      <c r="P16" s="71" t="s">
        <v>46</v>
      </c>
      <c r="Q16" s="71" t="s">
        <v>45</v>
      </c>
      <c r="R16" s="21"/>
      <c r="S16" s="21"/>
    </row>
    <row r="17" spans="1:19" ht="14.25" hidden="1" customHeight="1" x14ac:dyDescent="0.15">
      <c r="A17" s="24"/>
      <c r="B17" s="41" t="s">
        <v>28</v>
      </c>
      <c r="C17" s="67">
        <v>6072</v>
      </c>
      <c r="D17" s="49">
        <v>109</v>
      </c>
      <c r="E17" s="64">
        <f t="shared" si="7"/>
        <v>1.7951251646903821</v>
      </c>
      <c r="F17" s="65">
        <v>308</v>
      </c>
      <c r="G17" s="64">
        <f t="shared" si="8"/>
        <v>5.0724637681159424</v>
      </c>
      <c r="H17" s="72">
        <v>708</v>
      </c>
      <c r="I17" s="64">
        <f t="shared" si="9"/>
        <v>11.6600790513834</v>
      </c>
      <c r="J17" s="66">
        <v>164</v>
      </c>
      <c r="K17" s="64">
        <f t="shared" si="10"/>
        <v>2.7009222661396577</v>
      </c>
      <c r="L17" s="72">
        <v>1299</v>
      </c>
      <c r="M17" s="64">
        <f t="shared" si="11"/>
        <v>21.393280632411066</v>
      </c>
      <c r="N17" s="72">
        <v>1191</v>
      </c>
      <c r="O17" s="64">
        <f t="shared" si="12"/>
        <v>19.614624505928855</v>
      </c>
      <c r="P17" s="72">
        <v>2293</v>
      </c>
      <c r="Q17" s="64">
        <f>P17/C17*100</f>
        <v>37.763504611330703</v>
      </c>
      <c r="R17" s="21"/>
      <c r="S17" s="21"/>
    </row>
    <row r="18" spans="1:19" ht="14.25" hidden="1" customHeight="1" x14ac:dyDescent="0.15">
      <c r="A18" s="24"/>
      <c r="B18" s="59" t="s">
        <v>30</v>
      </c>
      <c r="D18" s="45"/>
      <c r="F18" s="28"/>
      <c r="Q18" s="2"/>
    </row>
    <row r="19" spans="1:19" ht="14.25" hidden="1" customHeight="1" x14ac:dyDescent="0.15">
      <c r="A19" s="24"/>
      <c r="B19" s="37" t="s">
        <v>43</v>
      </c>
      <c r="C19" s="62">
        <v>2618</v>
      </c>
      <c r="D19" s="63">
        <v>97</v>
      </c>
      <c r="E19" s="64">
        <f t="shared" ref="E19:E24" si="13">D19/C19*100</f>
        <v>3.7051184110007642</v>
      </c>
      <c r="F19" s="65">
        <v>282</v>
      </c>
      <c r="G19" s="64">
        <f t="shared" ref="G19:G24" si="14">F19/C19*100</f>
        <v>10.771581359816654</v>
      </c>
      <c r="H19" s="66">
        <v>538</v>
      </c>
      <c r="I19" s="64">
        <f t="shared" ref="I19:I24" si="15">H19/C19*100</f>
        <v>20.55003819709702</v>
      </c>
      <c r="J19" s="66">
        <v>235</v>
      </c>
      <c r="K19" s="64">
        <f t="shared" ref="K19:K24" si="16">J19/C19*100</f>
        <v>8.9763177998472106</v>
      </c>
      <c r="L19" s="66">
        <v>360</v>
      </c>
      <c r="M19" s="64">
        <f t="shared" ref="M19:M24" si="17">L19/C19*100</f>
        <v>13.750954927425516</v>
      </c>
      <c r="N19" s="71" t="s">
        <v>45</v>
      </c>
      <c r="O19" s="71" t="s">
        <v>48</v>
      </c>
      <c r="P19" s="71" t="s">
        <v>46</v>
      </c>
      <c r="Q19" s="71" t="s">
        <v>46</v>
      </c>
    </row>
    <row r="20" spans="1:19" ht="14.25" hidden="1" customHeight="1" x14ac:dyDescent="0.15">
      <c r="A20" s="24"/>
      <c r="B20" s="41" t="s">
        <v>24</v>
      </c>
      <c r="C20" s="62">
        <v>2698</v>
      </c>
      <c r="D20" s="63">
        <v>61</v>
      </c>
      <c r="E20" s="64">
        <f t="shared" si="13"/>
        <v>2.2609340252038548</v>
      </c>
      <c r="F20" s="65">
        <v>322</v>
      </c>
      <c r="G20" s="64">
        <f t="shared" si="14"/>
        <v>11.934766493699037</v>
      </c>
      <c r="H20" s="66">
        <v>518</v>
      </c>
      <c r="I20" s="64">
        <f t="shared" si="15"/>
        <v>19.199406968124535</v>
      </c>
      <c r="J20" s="66">
        <v>101</v>
      </c>
      <c r="K20" s="64">
        <f t="shared" si="16"/>
        <v>3.7435137138621197</v>
      </c>
      <c r="L20" s="66">
        <v>408</v>
      </c>
      <c r="M20" s="64">
        <f t="shared" si="17"/>
        <v>15.122312824314307</v>
      </c>
      <c r="N20" s="71" t="s">
        <v>46</v>
      </c>
      <c r="O20" s="71" t="s">
        <v>45</v>
      </c>
      <c r="P20" s="71" t="s">
        <v>45</v>
      </c>
      <c r="Q20" s="71" t="s">
        <v>45</v>
      </c>
    </row>
    <row r="21" spans="1:19" ht="14.25" hidden="1" customHeight="1" x14ac:dyDescent="0.15">
      <c r="A21" s="24"/>
      <c r="B21" s="41" t="s">
        <v>50</v>
      </c>
      <c r="C21" s="62">
        <v>2760</v>
      </c>
      <c r="D21" s="63">
        <v>71</v>
      </c>
      <c r="E21" s="64">
        <f t="shared" si="13"/>
        <v>2.5724637681159419</v>
      </c>
      <c r="F21" s="65">
        <v>259</v>
      </c>
      <c r="G21" s="64">
        <f t="shared" si="14"/>
        <v>9.3840579710144922</v>
      </c>
      <c r="H21" s="66">
        <v>565</v>
      </c>
      <c r="I21" s="64">
        <f t="shared" si="15"/>
        <v>20.471014492753621</v>
      </c>
      <c r="J21" s="65">
        <v>157</v>
      </c>
      <c r="K21" s="64">
        <f t="shared" si="16"/>
        <v>5.6884057971014492</v>
      </c>
      <c r="L21" s="66">
        <v>401</v>
      </c>
      <c r="M21" s="64">
        <f t="shared" si="17"/>
        <v>14.528985507246379</v>
      </c>
      <c r="N21" s="71" t="s">
        <v>45</v>
      </c>
      <c r="O21" s="71" t="s">
        <v>45</v>
      </c>
      <c r="P21" s="71" t="s">
        <v>45</v>
      </c>
      <c r="Q21" s="71" t="s">
        <v>48</v>
      </c>
    </row>
    <row r="22" spans="1:19" ht="14.25" hidden="1" customHeight="1" x14ac:dyDescent="0.15">
      <c r="A22" s="24"/>
      <c r="B22" s="41" t="s">
        <v>51</v>
      </c>
      <c r="C22" s="62">
        <v>2598</v>
      </c>
      <c r="D22" s="63">
        <v>60</v>
      </c>
      <c r="E22" s="64">
        <f t="shared" si="13"/>
        <v>2.3094688221709005</v>
      </c>
      <c r="F22" s="65">
        <v>247</v>
      </c>
      <c r="G22" s="64">
        <f t="shared" si="14"/>
        <v>9.507313317936875</v>
      </c>
      <c r="H22" s="66">
        <v>537</v>
      </c>
      <c r="I22" s="64">
        <f t="shared" si="15"/>
        <v>20.669745958429562</v>
      </c>
      <c r="J22" s="65">
        <v>329</v>
      </c>
      <c r="K22" s="64">
        <f t="shared" si="16"/>
        <v>12.663587374903774</v>
      </c>
      <c r="L22" s="66">
        <v>289</v>
      </c>
      <c r="M22" s="64">
        <f t="shared" si="17"/>
        <v>11.123941493456504</v>
      </c>
      <c r="N22" s="71" t="s">
        <v>45</v>
      </c>
      <c r="O22" s="71" t="s">
        <v>45</v>
      </c>
      <c r="P22" s="71" t="s">
        <v>45</v>
      </c>
      <c r="Q22" s="71" t="s">
        <v>45</v>
      </c>
    </row>
    <row r="23" spans="1:19" ht="14.25" hidden="1" customHeight="1" x14ac:dyDescent="0.15">
      <c r="A23" s="24"/>
      <c r="B23" s="41" t="s">
        <v>27</v>
      </c>
      <c r="C23" s="67">
        <v>2546</v>
      </c>
      <c r="D23" s="43">
        <v>56</v>
      </c>
      <c r="E23" s="64">
        <f t="shared" si="13"/>
        <v>2.1995286724273369</v>
      </c>
      <c r="F23" s="65">
        <v>225</v>
      </c>
      <c r="G23" s="64">
        <f t="shared" si="14"/>
        <v>8.8373919874312641</v>
      </c>
      <c r="H23" s="68">
        <v>556</v>
      </c>
      <c r="I23" s="64">
        <f t="shared" si="15"/>
        <v>21.838177533385704</v>
      </c>
      <c r="J23" s="66">
        <v>245</v>
      </c>
      <c r="K23" s="64">
        <f t="shared" si="16"/>
        <v>9.6229379418695995</v>
      </c>
      <c r="L23" s="68">
        <v>343</v>
      </c>
      <c r="M23" s="64">
        <f t="shared" si="17"/>
        <v>13.47211311861744</v>
      </c>
      <c r="N23" s="71" t="s">
        <v>45</v>
      </c>
      <c r="O23" s="71" t="s">
        <v>46</v>
      </c>
      <c r="P23" s="71" t="s">
        <v>52</v>
      </c>
      <c r="Q23" s="71" t="s">
        <v>45</v>
      </c>
      <c r="R23" s="21"/>
      <c r="S23" s="21"/>
    </row>
    <row r="24" spans="1:19" ht="14.25" hidden="1" customHeight="1" x14ac:dyDescent="0.15">
      <c r="A24" s="24"/>
      <c r="B24" s="41" t="s">
        <v>28</v>
      </c>
      <c r="C24" s="67">
        <v>2739</v>
      </c>
      <c r="D24" s="43">
        <v>67</v>
      </c>
      <c r="E24" s="64">
        <f t="shared" si="13"/>
        <v>2.4461482292807593</v>
      </c>
      <c r="F24" s="65">
        <v>202</v>
      </c>
      <c r="G24" s="64">
        <f t="shared" si="14"/>
        <v>7.3749543629061707</v>
      </c>
      <c r="H24" s="68">
        <v>581</v>
      </c>
      <c r="I24" s="64">
        <f t="shared" si="15"/>
        <v>21.212121212121211</v>
      </c>
      <c r="J24" s="66">
        <v>288</v>
      </c>
      <c r="K24" s="64">
        <f t="shared" si="16"/>
        <v>10.514786418400876</v>
      </c>
      <c r="L24" s="68">
        <v>290</v>
      </c>
      <c r="M24" s="64">
        <f t="shared" si="17"/>
        <v>10.587805768528661</v>
      </c>
      <c r="N24" s="68">
        <v>147</v>
      </c>
      <c r="O24" s="44">
        <f>N24/C24*100</f>
        <v>5.3669222343921135</v>
      </c>
      <c r="P24" s="68">
        <v>1164</v>
      </c>
      <c r="Q24" s="44">
        <f>P24/C24*100</f>
        <v>42.497261774370209</v>
      </c>
      <c r="R24" s="21"/>
      <c r="S24" s="21"/>
    </row>
    <row r="25" spans="1:19" ht="14.25" hidden="1" customHeight="1" x14ac:dyDescent="0.15">
      <c r="A25" s="24"/>
      <c r="B25" s="316" t="s">
        <v>31</v>
      </c>
      <c r="C25" s="317"/>
      <c r="D25" s="43"/>
      <c r="Q25" s="40"/>
    </row>
    <row r="26" spans="1:19" s="6" customFormat="1" ht="20.100000000000001" customHeight="1" x14ac:dyDescent="0.4">
      <c r="A26" s="25"/>
      <c r="B26" s="220" t="s">
        <v>206</v>
      </c>
      <c r="C26" s="229">
        <v>21224</v>
      </c>
      <c r="D26" s="222">
        <v>463</v>
      </c>
      <c r="E26" s="230">
        <f>D26/C26*100</f>
        <v>2.1814926498303806</v>
      </c>
      <c r="F26" s="188">
        <v>1226</v>
      </c>
      <c r="G26" s="230">
        <f>F26/C26*100</f>
        <v>5.7764794572182439</v>
      </c>
      <c r="H26" s="231">
        <v>2751</v>
      </c>
      <c r="I26" s="230">
        <f>H26/C26*100</f>
        <v>12.961741424802112</v>
      </c>
      <c r="J26" s="188">
        <v>1370</v>
      </c>
      <c r="K26" s="230">
        <f>J26/C26*100</f>
        <v>6.4549566528458353</v>
      </c>
      <c r="L26" s="231">
        <v>2705</v>
      </c>
      <c r="M26" s="230">
        <f>L26/C26*100</f>
        <v>12.74500565397663</v>
      </c>
      <c r="N26" s="231">
        <v>3249</v>
      </c>
      <c r="O26" s="219">
        <f>N26/C26*100</f>
        <v>15.308141726347532</v>
      </c>
      <c r="P26" s="231">
        <v>9460</v>
      </c>
      <c r="Q26" s="219">
        <f>P26/C26*100</f>
        <v>44.572182434979268</v>
      </c>
    </row>
    <row r="27" spans="1:19" s="6" customFormat="1" ht="20.100000000000001" customHeight="1" x14ac:dyDescent="0.4">
      <c r="A27" s="25"/>
      <c r="B27" s="220" t="s">
        <v>53</v>
      </c>
      <c r="C27" s="229">
        <v>21747</v>
      </c>
      <c r="D27" s="222">
        <v>578</v>
      </c>
      <c r="E27" s="230">
        <v>2.7</v>
      </c>
      <c r="F27" s="188">
        <v>1060</v>
      </c>
      <c r="G27" s="230">
        <v>4.9000000000000004</v>
      </c>
      <c r="H27" s="231">
        <v>2970</v>
      </c>
      <c r="I27" s="230">
        <v>13.7</v>
      </c>
      <c r="J27" s="188">
        <v>1204</v>
      </c>
      <c r="K27" s="230">
        <v>5.5</v>
      </c>
      <c r="L27" s="231">
        <v>2922</v>
      </c>
      <c r="M27" s="230">
        <v>13.4</v>
      </c>
      <c r="N27" s="231">
        <v>2963</v>
      </c>
      <c r="O27" s="219">
        <v>13.6</v>
      </c>
      <c r="P27" s="231">
        <v>10050</v>
      </c>
      <c r="Q27" s="219">
        <v>46.2</v>
      </c>
      <c r="R27" s="232">
        <f>E27+G27+I27+K27+M27+O27+Q27</f>
        <v>100</v>
      </c>
      <c r="S27" s="53"/>
    </row>
    <row r="28" spans="1:19" s="6" customFormat="1" ht="20.100000000000001" customHeight="1" x14ac:dyDescent="0.4">
      <c r="A28" s="25"/>
      <c r="B28" s="220" t="s">
        <v>33</v>
      </c>
      <c r="C28" s="229">
        <v>23608</v>
      </c>
      <c r="D28" s="233">
        <f>C28-F28-H28-J28-L28-N28-P28</f>
        <v>624</v>
      </c>
      <c r="E28" s="230">
        <v>2.6</v>
      </c>
      <c r="F28" s="188">
        <v>985</v>
      </c>
      <c r="G28" s="230">
        <v>4.2</v>
      </c>
      <c r="H28" s="231">
        <v>2879</v>
      </c>
      <c r="I28" s="230">
        <v>12.2</v>
      </c>
      <c r="J28" s="188">
        <v>1370</v>
      </c>
      <c r="K28" s="230">
        <v>5.8</v>
      </c>
      <c r="L28" s="231">
        <v>2542</v>
      </c>
      <c r="M28" s="230">
        <v>10.8</v>
      </c>
      <c r="N28" s="231">
        <v>3546</v>
      </c>
      <c r="O28" s="219">
        <v>15</v>
      </c>
      <c r="P28" s="231">
        <v>11662</v>
      </c>
      <c r="Q28" s="219">
        <v>49.4</v>
      </c>
      <c r="R28" s="232">
        <f>E28+G28+I28+K28+M28+O28+Q28</f>
        <v>100</v>
      </c>
      <c r="S28" s="53"/>
    </row>
    <row r="29" spans="1:19" s="6" customFormat="1" ht="20.100000000000001" customHeight="1" x14ac:dyDescent="0.4">
      <c r="A29" s="25"/>
      <c r="B29" s="220" t="s">
        <v>54</v>
      </c>
      <c r="C29" s="229">
        <v>23381</v>
      </c>
      <c r="D29" s="233">
        <v>407</v>
      </c>
      <c r="E29" s="230">
        <v>1.7</v>
      </c>
      <c r="F29" s="188">
        <v>1028</v>
      </c>
      <c r="G29" s="230">
        <v>4.4000000000000004</v>
      </c>
      <c r="H29" s="231">
        <v>2761</v>
      </c>
      <c r="I29" s="230">
        <v>11.8</v>
      </c>
      <c r="J29" s="188">
        <v>1553</v>
      </c>
      <c r="K29" s="230">
        <v>6.6</v>
      </c>
      <c r="L29" s="231">
        <v>2110</v>
      </c>
      <c r="M29" s="230">
        <v>9</v>
      </c>
      <c r="N29" s="231">
        <v>3615</v>
      </c>
      <c r="O29" s="219">
        <v>15.5</v>
      </c>
      <c r="P29" s="231">
        <v>11907</v>
      </c>
      <c r="Q29" s="219">
        <v>51</v>
      </c>
      <c r="R29" s="232">
        <f>E29+G29+I29+K29+M29+O29+Q29</f>
        <v>100</v>
      </c>
      <c r="S29" s="53"/>
    </row>
    <row r="30" spans="1:19" s="6" customFormat="1" ht="20.100000000000001" customHeight="1" x14ac:dyDescent="0.4">
      <c r="A30" s="25"/>
      <c r="B30" s="220" t="s">
        <v>35</v>
      </c>
      <c r="C30" s="229">
        <f>SUM(D30,F30,H30,J30,L30,N30,P30)</f>
        <v>20681</v>
      </c>
      <c r="D30" s="233">
        <v>473</v>
      </c>
      <c r="E30" s="230">
        <f t="shared" ref="E30:E38" si="18">D30/C30*100</f>
        <v>2.2871234466418455</v>
      </c>
      <c r="F30" s="188">
        <v>939</v>
      </c>
      <c r="G30" s="230">
        <f t="shared" ref="G30:G38" si="19">F30/C30*100</f>
        <v>4.5403994004158408</v>
      </c>
      <c r="H30" s="231">
        <v>2430</v>
      </c>
      <c r="I30" s="230">
        <f>H30/C30*100</f>
        <v>11.749915381267831</v>
      </c>
      <c r="J30" s="188">
        <v>1148</v>
      </c>
      <c r="K30" s="230">
        <f t="shared" ref="K30:K38" si="20">J30/C30*100</f>
        <v>5.5509888303273538</v>
      </c>
      <c r="L30" s="231">
        <v>2342</v>
      </c>
      <c r="M30" s="230">
        <f t="shared" ref="M30:M38" si="21">L30/C30*100</f>
        <v>11.324404042357719</v>
      </c>
      <c r="N30" s="231">
        <v>3458</v>
      </c>
      <c r="O30" s="219">
        <f t="shared" ref="O30:O38" si="22">N30/C30*100</f>
        <v>16.720661476717762</v>
      </c>
      <c r="P30" s="231">
        <v>9891</v>
      </c>
      <c r="Q30" s="219">
        <f t="shared" ref="Q30:Q38" si="23">P30/C30*100</f>
        <v>47.826507422271654</v>
      </c>
      <c r="R30" s="232">
        <f>E30+G30+I30+K30+M30+O30+Q30</f>
        <v>100</v>
      </c>
      <c r="S30" s="53"/>
    </row>
    <row r="31" spans="1:19" s="6" customFormat="1" ht="20.100000000000001" customHeight="1" x14ac:dyDescent="0.4">
      <c r="A31" s="25"/>
      <c r="B31" s="220" t="s">
        <v>55</v>
      </c>
      <c r="C31" s="229">
        <f>SUM(D31,F31,H31,J31,L31,N31,P31)</f>
        <v>21820</v>
      </c>
      <c r="D31" s="233">
        <v>501</v>
      </c>
      <c r="E31" s="230">
        <f t="shared" si="18"/>
        <v>2.2960586617781851</v>
      </c>
      <c r="F31" s="188">
        <v>816</v>
      </c>
      <c r="G31" s="230">
        <f t="shared" si="19"/>
        <v>3.7396883593033912</v>
      </c>
      <c r="H31" s="231">
        <v>2495</v>
      </c>
      <c r="I31" s="230">
        <v>11.8</v>
      </c>
      <c r="J31" s="188">
        <v>1038</v>
      </c>
      <c r="K31" s="230">
        <f t="shared" si="20"/>
        <v>4.757103574702108</v>
      </c>
      <c r="L31" s="231">
        <v>2285</v>
      </c>
      <c r="M31" s="230">
        <f t="shared" si="21"/>
        <v>10.472043996333639</v>
      </c>
      <c r="N31" s="231">
        <v>4192</v>
      </c>
      <c r="O31" s="219">
        <f t="shared" si="22"/>
        <v>19.211732355637029</v>
      </c>
      <c r="P31" s="231">
        <v>10493</v>
      </c>
      <c r="Q31" s="219">
        <f t="shared" si="23"/>
        <v>48.088909257561866</v>
      </c>
      <c r="R31" s="232">
        <f t="shared" ref="R31:R38" si="24">E31+G31+I31+K31+M31+O31+Q31</f>
        <v>100.36553620531622</v>
      </c>
      <c r="S31" s="53"/>
    </row>
    <row r="32" spans="1:19" s="6" customFormat="1" ht="20.100000000000001" customHeight="1" x14ac:dyDescent="0.4">
      <c r="A32" s="25"/>
      <c r="B32" s="223" t="s">
        <v>37</v>
      </c>
      <c r="C32" s="234">
        <v>21432</v>
      </c>
      <c r="D32" s="195">
        <v>412</v>
      </c>
      <c r="E32" s="230">
        <f t="shared" si="18"/>
        <v>1.9223590892123925</v>
      </c>
      <c r="F32" s="188">
        <v>908</v>
      </c>
      <c r="G32" s="230">
        <f t="shared" si="19"/>
        <v>4.2366554684583804</v>
      </c>
      <c r="H32" s="231">
        <v>2103</v>
      </c>
      <c r="I32" s="230">
        <f t="shared" ref="I32:I38" si="25">H32/C32*100</f>
        <v>9.8124300111982095</v>
      </c>
      <c r="J32" s="188">
        <v>1169</v>
      </c>
      <c r="K32" s="230">
        <f t="shared" si="20"/>
        <v>5.454460619634192</v>
      </c>
      <c r="L32" s="231">
        <v>2061</v>
      </c>
      <c r="M32" s="230">
        <f t="shared" si="21"/>
        <v>9.6164613661814116</v>
      </c>
      <c r="N32" s="231">
        <v>3347</v>
      </c>
      <c r="O32" s="219">
        <f t="shared" si="22"/>
        <v>15.616834639790966</v>
      </c>
      <c r="P32" s="231">
        <v>11432</v>
      </c>
      <c r="Q32" s="219">
        <f t="shared" si="23"/>
        <v>53.34079880552445</v>
      </c>
      <c r="R32" s="232">
        <f t="shared" si="24"/>
        <v>100</v>
      </c>
      <c r="S32" s="53"/>
    </row>
    <row r="33" spans="1:19" s="6" customFormat="1" ht="20.100000000000001" customHeight="1" x14ac:dyDescent="0.4">
      <c r="A33" s="25"/>
      <c r="B33" s="223" t="s">
        <v>56</v>
      </c>
      <c r="C33" s="234">
        <v>21155</v>
      </c>
      <c r="D33" s="195">
        <v>514</v>
      </c>
      <c r="E33" s="230">
        <f t="shared" si="18"/>
        <v>2.4296856535098086</v>
      </c>
      <c r="F33" s="188">
        <v>770</v>
      </c>
      <c r="G33" s="230">
        <f t="shared" si="19"/>
        <v>3.639801465374616</v>
      </c>
      <c r="H33" s="231">
        <v>2508</v>
      </c>
      <c r="I33" s="230">
        <f t="shared" si="25"/>
        <v>11.855353344363035</v>
      </c>
      <c r="J33" s="188">
        <v>1083</v>
      </c>
      <c r="K33" s="230">
        <f t="shared" si="20"/>
        <v>5.1193571259749469</v>
      </c>
      <c r="L33" s="231">
        <v>1960</v>
      </c>
      <c r="M33" s="230">
        <f t="shared" si="21"/>
        <v>9.2649491845899306</v>
      </c>
      <c r="N33" s="231">
        <v>3391</v>
      </c>
      <c r="O33" s="219">
        <f t="shared" si="22"/>
        <v>16.029307492318601</v>
      </c>
      <c r="P33" s="231">
        <v>10929</v>
      </c>
      <c r="Q33" s="219">
        <f t="shared" si="23"/>
        <v>51.661545733869062</v>
      </c>
      <c r="R33" s="232">
        <f t="shared" si="24"/>
        <v>100</v>
      </c>
      <c r="S33" s="53"/>
    </row>
    <row r="34" spans="1:19" s="6" customFormat="1" ht="20.100000000000001" customHeight="1" x14ac:dyDescent="0.4">
      <c r="A34" s="25"/>
      <c r="B34" s="223" t="s">
        <v>39</v>
      </c>
      <c r="C34" s="234">
        <v>21397</v>
      </c>
      <c r="D34" s="195">
        <v>505</v>
      </c>
      <c r="E34" s="230">
        <f t="shared" si="18"/>
        <v>2.3601439454129083</v>
      </c>
      <c r="F34" s="188">
        <v>731</v>
      </c>
      <c r="G34" s="230">
        <f t="shared" si="19"/>
        <v>3.4163667803897741</v>
      </c>
      <c r="H34" s="231">
        <v>2316</v>
      </c>
      <c r="I34" s="230">
        <f t="shared" si="25"/>
        <v>10.823947282329298</v>
      </c>
      <c r="J34" s="188">
        <v>1076</v>
      </c>
      <c r="K34" s="230">
        <f t="shared" si="20"/>
        <v>5.0287423470579986</v>
      </c>
      <c r="L34" s="231">
        <v>2079</v>
      </c>
      <c r="M34" s="230">
        <f t="shared" si="21"/>
        <v>9.7163153713137351</v>
      </c>
      <c r="N34" s="231">
        <v>3752</v>
      </c>
      <c r="O34" s="219">
        <f t="shared" si="22"/>
        <v>17.535168481562835</v>
      </c>
      <c r="P34" s="231">
        <v>10938</v>
      </c>
      <c r="Q34" s="219">
        <f t="shared" si="23"/>
        <v>51.119315791933452</v>
      </c>
      <c r="R34" s="232">
        <f t="shared" si="24"/>
        <v>100</v>
      </c>
      <c r="S34" s="53"/>
    </row>
    <row r="35" spans="1:19" s="6" customFormat="1" ht="20.100000000000001" customHeight="1" x14ac:dyDescent="0.4">
      <c r="A35" s="25"/>
      <c r="B35" s="223" t="s">
        <v>57</v>
      </c>
      <c r="C35" s="234">
        <v>21407</v>
      </c>
      <c r="D35" s="195">
        <v>511</v>
      </c>
      <c r="E35" s="230">
        <f>D35/C35*100</f>
        <v>2.3870696501144484</v>
      </c>
      <c r="F35" s="188">
        <v>726</v>
      </c>
      <c r="G35" s="230">
        <f>F35/C35*100</f>
        <v>3.391414023450273</v>
      </c>
      <c r="H35" s="231">
        <v>2171</v>
      </c>
      <c r="I35" s="230">
        <f t="shared" si="25"/>
        <v>10.141542486102678</v>
      </c>
      <c r="J35" s="188">
        <v>1152</v>
      </c>
      <c r="K35" s="230">
        <f>J35/C35*100</f>
        <v>5.3814172934086981</v>
      </c>
      <c r="L35" s="231">
        <v>2173</v>
      </c>
      <c r="M35" s="230">
        <f>L35/C35*100</f>
        <v>10.150885224459289</v>
      </c>
      <c r="N35" s="231">
        <v>3126</v>
      </c>
      <c r="O35" s="219">
        <f>N35/C35*100</f>
        <v>14.602700051385062</v>
      </c>
      <c r="P35" s="231">
        <v>11548</v>
      </c>
      <c r="Q35" s="219">
        <f>P35/C35*100</f>
        <v>53.944971271079552</v>
      </c>
      <c r="R35" s="232">
        <f t="shared" si="24"/>
        <v>100</v>
      </c>
      <c r="S35" s="53"/>
    </row>
    <row r="36" spans="1:19" s="6" customFormat="1" ht="20.100000000000001" customHeight="1" x14ac:dyDescent="0.4">
      <c r="A36" s="25"/>
      <c r="B36" s="223" t="s">
        <v>41</v>
      </c>
      <c r="C36" s="234">
        <v>21399</v>
      </c>
      <c r="D36" s="195">
        <v>364</v>
      </c>
      <c r="E36" s="230">
        <f t="shared" ref="E36:E37" si="26">D36/C36*100</f>
        <v>1.7010140660778539</v>
      </c>
      <c r="F36" s="188">
        <v>862</v>
      </c>
      <c r="G36" s="230">
        <f t="shared" ref="G36:G37" si="27">F36/C36*100</f>
        <v>4.0282256180195333</v>
      </c>
      <c r="H36" s="231">
        <v>2534</v>
      </c>
      <c r="I36" s="230">
        <f t="shared" si="25"/>
        <v>11.841674844618908</v>
      </c>
      <c r="J36" s="188">
        <v>1116</v>
      </c>
      <c r="K36" s="230">
        <f t="shared" ref="K36:K37" si="28">J36/C36*100</f>
        <v>5.2151969718211131</v>
      </c>
      <c r="L36" s="231">
        <v>2446</v>
      </c>
      <c r="M36" s="230">
        <f t="shared" ref="M36:M37" si="29">L36/C36*100</f>
        <v>11.430440674797888</v>
      </c>
      <c r="N36" s="231">
        <v>3049</v>
      </c>
      <c r="O36" s="219">
        <f t="shared" ref="O36:O37" si="30">N36/C36*100</f>
        <v>14.248329361185103</v>
      </c>
      <c r="P36" s="231">
        <v>11028</v>
      </c>
      <c r="Q36" s="219">
        <f t="shared" ref="Q36:Q37" si="31">P36/C36*100</f>
        <v>51.535118463479598</v>
      </c>
      <c r="R36" s="232">
        <f t="shared" si="24"/>
        <v>100</v>
      </c>
      <c r="S36" s="53"/>
    </row>
    <row r="37" spans="1:19" s="6" customFormat="1" ht="20.100000000000001" customHeight="1" x14ac:dyDescent="0.4">
      <c r="A37" s="25"/>
      <c r="B37" s="225" t="s">
        <v>222</v>
      </c>
      <c r="C37" s="234">
        <v>21384</v>
      </c>
      <c r="D37" s="195">
        <v>418</v>
      </c>
      <c r="E37" s="230">
        <f t="shared" si="26"/>
        <v>1.9547325102880659</v>
      </c>
      <c r="F37" s="188">
        <v>614</v>
      </c>
      <c r="G37" s="230">
        <f t="shared" si="27"/>
        <v>2.871305649083427</v>
      </c>
      <c r="H37" s="231">
        <v>2476</v>
      </c>
      <c r="I37" s="230">
        <f t="shared" ref="I37" si="32">H37/C37*100</f>
        <v>11.578750467639356</v>
      </c>
      <c r="J37" s="188">
        <v>958</v>
      </c>
      <c r="K37" s="230">
        <f t="shared" si="28"/>
        <v>4.479985035540591</v>
      </c>
      <c r="L37" s="231">
        <v>2375</v>
      </c>
      <c r="M37" s="230">
        <f t="shared" si="29"/>
        <v>11.106434717545827</v>
      </c>
      <c r="N37" s="231">
        <v>3667</v>
      </c>
      <c r="O37" s="219">
        <f t="shared" si="30"/>
        <v>17.14833520389076</v>
      </c>
      <c r="P37" s="231">
        <v>10876</v>
      </c>
      <c r="Q37" s="219">
        <f t="shared" si="31"/>
        <v>50.860456416011971</v>
      </c>
      <c r="R37" s="232"/>
      <c r="S37" s="53"/>
    </row>
    <row r="38" spans="1:19" s="6" customFormat="1" ht="20.100000000000001" customHeight="1" thickBot="1" x14ac:dyDescent="0.45">
      <c r="A38" s="25"/>
      <c r="B38" s="299" t="s">
        <v>223</v>
      </c>
      <c r="C38" s="234">
        <v>21956</v>
      </c>
      <c r="D38" s="195">
        <f>C38-(F38+H38+J38+L38+N38+P38)</f>
        <v>399</v>
      </c>
      <c r="E38" s="230">
        <f t="shared" si="18"/>
        <v>1.8172709054472582</v>
      </c>
      <c r="F38" s="188">
        <v>561</v>
      </c>
      <c r="G38" s="230">
        <f t="shared" si="19"/>
        <v>2.555110220440882</v>
      </c>
      <c r="H38" s="231">
        <f>1474+996</f>
        <v>2470</v>
      </c>
      <c r="I38" s="230">
        <f t="shared" si="25"/>
        <v>11.249772271816362</v>
      </c>
      <c r="J38" s="188">
        <f>1053</f>
        <v>1053</v>
      </c>
      <c r="K38" s="230">
        <f t="shared" si="20"/>
        <v>4.7959555474585533</v>
      </c>
      <c r="L38" s="231">
        <f>2232</f>
        <v>2232</v>
      </c>
      <c r="M38" s="230">
        <f t="shared" si="21"/>
        <v>10.165786117689924</v>
      </c>
      <c r="N38" s="231">
        <f>3784</f>
        <v>3784</v>
      </c>
      <c r="O38" s="219">
        <f t="shared" si="22"/>
        <v>17.234468937875754</v>
      </c>
      <c r="P38" s="231">
        <f>3366+3728+4363</f>
        <v>11457</v>
      </c>
      <c r="Q38" s="219">
        <f t="shared" si="23"/>
        <v>52.181635999271272</v>
      </c>
      <c r="R38" s="232">
        <f t="shared" si="24"/>
        <v>100</v>
      </c>
      <c r="S38" s="53"/>
    </row>
    <row r="39" spans="1:19" ht="17.100000000000001" customHeight="1" x14ac:dyDescent="0.15">
      <c r="A39" s="24"/>
      <c r="B39" s="22" t="s">
        <v>241</v>
      </c>
      <c r="C39" s="73"/>
      <c r="D39" s="74"/>
      <c r="E39" s="74"/>
      <c r="F39" s="75"/>
      <c r="G39" s="74"/>
      <c r="H39" s="73"/>
      <c r="I39" s="74"/>
      <c r="J39" s="73"/>
      <c r="K39" s="74"/>
      <c r="L39" s="73"/>
      <c r="M39" s="74"/>
      <c r="N39" s="73"/>
      <c r="O39" s="74"/>
      <c r="P39" s="76"/>
      <c r="Q39" s="74"/>
      <c r="R39" s="21"/>
      <c r="S39" s="21"/>
    </row>
    <row r="40" spans="1:19" ht="17.25" customHeight="1" x14ac:dyDescent="0.15">
      <c r="A40" s="24"/>
    </row>
    <row r="41" spans="1:19" ht="15.95" customHeight="1" x14ac:dyDescent="0.15">
      <c r="A41" s="24"/>
    </row>
    <row r="42" spans="1:19" ht="15.95" customHeight="1" x14ac:dyDescent="0.15">
      <c r="A42" s="24"/>
    </row>
    <row r="43" spans="1:19" ht="15.95" customHeight="1" x14ac:dyDescent="0.15">
      <c r="A43" s="24"/>
    </row>
    <row r="44" spans="1:19" ht="15.95" customHeight="1" x14ac:dyDescent="0.15">
      <c r="A44" s="24"/>
    </row>
    <row r="45" spans="1:19" ht="15.95" customHeight="1" x14ac:dyDescent="0.15">
      <c r="A45" s="24"/>
    </row>
    <row r="46" spans="1:19" ht="15.95" customHeight="1" x14ac:dyDescent="0.15">
      <c r="A46" s="24"/>
    </row>
    <row r="47" spans="1:19" ht="15.95" customHeight="1" x14ac:dyDescent="0.15">
      <c r="A47" s="24"/>
    </row>
    <row r="48" spans="1:19" ht="15.95" customHeight="1" x14ac:dyDescent="0.15">
      <c r="A48" s="24"/>
    </row>
    <row r="53" spans="1:1" ht="15.95" customHeight="1" x14ac:dyDescent="0.15">
      <c r="A53" s="24"/>
    </row>
    <row r="54" spans="1:1" ht="15.95" customHeight="1" x14ac:dyDescent="0.15">
      <c r="A54" s="24"/>
    </row>
    <row r="55" spans="1:1" ht="15.95" customHeight="1" x14ac:dyDescent="0.15">
      <c r="A55" s="24"/>
    </row>
    <row r="56" spans="1:1" ht="15.95" customHeight="1" x14ac:dyDescent="0.15">
      <c r="A56" s="24"/>
    </row>
    <row r="57" spans="1:1" ht="15.95" customHeight="1" x14ac:dyDescent="0.15">
      <c r="A57" s="24"/>
    </row>
    <row r="58" spans="1:1" ht="15.95" customHeight="1" x14ac:dyDescent="0.15">
      <c r="A58" s="24"/>
    </row>
    <row r="59" spans="1:1" ht="15.95" customHeight="1" x14ac:dyDescent="0.15">
      <c r="A59" s="24"/>
    </row>
    <row r="60" spans="1:1" ht="15.95" customHeight="1" x14ac:dyDescent="0.15">
      <c r="A60" s="24"/>
    </row>
    <row r="61" spans="1:1" ht="15.95" customHeight="1" x14ac:dyDescent="0.15">
      <c r="A61" s="24"/>
    </row>
    <row r="62" spans="1:1" ht="15.95" customHeight="1" x14ac:dyDescent="0.15">
      <c r="A62" s="24"/>
    </row>
    <row r="63" spans="1:1" ht="15.95" customHeight="1" x14ac:dyDescent="0.15">
      <c r="A63" s="24"/>
    </row>
    <row r="64" spans="1:1" ht="15.95" customHeight="1" x14ac:dyDescent="0.15">
      <c r="A64" s="24"/>
    </row>
    <row r="65" spans="1:1" ht="15.95" customHeight="1" x14ac:dyDescent="0.15">
      <c r="A65" s="24"/>
    </row>
    <row r="66" spans="1:1" ht="15.95" customHeight="1" x14ac:dyDescent="0.15">
      <c r="A66" s="24"/>
    </row>
    <row r="67" spans="1:1" ht="15.95" customHeight="1" x14ac:dyDescent="0.15">
      <c r="A67" s="24"/>
    </row>
    <row r="68" spans="1:1" ht="15.95" customHeight="1" x14ac:dyDescent="0.15">
      <c r="A68" s="24"/>
    </row>
    <row r="69" spans="1:1" ht="15.95" customHeight="1" x14ac:dyDescent="0.15">
      <c r="A69" s="24"/>
    </row>
    <row r="70" spans="1:1" ht="15.95" customHeight="1" x14ac:dyDescent="0.15">
      <c r="A70" s="24"/>
    </row>
    <row r="71" spans="1:1" ht="15.95" customHeight="1" x14ac:dyDescent="0.15">
      <c r="A71" s="24"/>
    </row>
    <row r="72" spans="1:1" ht="15.95" customHeight="1" x14ac:dyDescent="0.15">
      <c r="A72" s="24"/>
    </row>
    <row r="73" spans="1:1" ht="15.95" customHeight="1" x14ac:dyDescent="0.15">
      <c r="A73" s="24"/>
    </row>
    <row r="74" spans="1:1" ht="15.95" customHeight="1" x14ac:dyDescent="0.15">
      <c r="A74" s="24"/>
    </row>
    <row r="75" spans="1:1" ht="15.95" customHeight="1" x14ac:dyDescent="0.15">
      <c r="A75" s="24"/>
    </row>
    <row r="76" spans="1:1" ht="15.95" customHeight="1" x14ac:dyDescent="0.15">
      <c r="A76" s="24"/>
    </row>
    <row r="77" spans="1:1" ht="15.95" customHeight="1" x14ac:dyDescent="0.15">
      <c r="A77" s="24"/>
    </row>
    <row r="78" spans="1:1" ht="15.95" customHeight="1" x14ac:dyDescent="0.15">
      <c r="A78" s="24"/>
    </row>
    <row r="79" spans="1:1" ht="15.95" customHeight="1" x14ac:dyDescent="0.15">
      <c r="A79" s="24"/>
    </row>
    <row r="80" spans="1:1" ht="15.95" customHeight="1" x14ac:dyDescent="0.15">
      <c r="A80" s="24"/>
    </row>
    <row r="81" spans="1:1" ht="15.95" customHeight="1" x14ac:dyDescent="0.15">
      <c r="A81" s="24"/>
    </row>
    <row r="82" spans="1:1" ht="15.95" customHeight="1" x14ac:dyDescent="0.15">
      <c r="A82" s="24"/>
    </row>
    <row r="83" spans="1:1" ht="15.95" customHeight="1" x14ac:dyDescent="0.15">
      <c r="A83" s="24"/>
    </row>
    <row r="84" spans="1:1" ht="15.95" customHeight="1" x14ac:dyDescent="0.15">
      <c r="A84" s="24"/>
    </row>
    <row r="85" spans="1:1" ht="15.95" customHeight="1" x14ac:dyDescent="0.15">
      <c r="A85" s="24"/>
    </row>
    <row r="86" spans="1:1" ht="15.95" customHeight="1" x14ac:dyDescent="0.15">
      <c r="A86" s="24"/>
    </row>
    <row r="87" spans="1:1" ht="15.95" customHeight="1" x14ac:dyDescent="0.15">
      <c r="A87" s="24"/>
    </row>
    <row r="88" spans="1:1" ht="15.95" customHeight="1" x14ac:dyDescent="0.15">
      <c r="A88" s="24"/>
    </row>
    <row r="89" spans="1:1" ht="15.95" customHeight="1" x14ac:dyDescent="0.15">
      <c r="A89" s="24"/>
    </row>
    <row r="90" spans="1:1" ht="15.95" customHeight="1" x14ac:dyDescent="0.15">
      <c r="A90" s="24"/>
    </row>
    <row r="91" spans="1:1" ht="15.95" customHeight="1" x14ac:dyDescent="0.15">
      <c r="A91" s="24"/>
    </row>
    <row r="92" spans="1:1" ht="15.95" customHeight="1" x14ac:dyDescent="0.15">
      <c r="A92" s="24"/>
    </row>
    <row r="93" spans="1:1" ht="15.95" customHeight="1" x14ac:dyDescent="0.15">
      <c r="A93" s="24"/>
    </row>
  </sheetData>
  <mergeCells count="10">
    <mergeCell ref="N2:O2"/>
    <mergeCell ref="P2:Q2"/>
    <mergeCell ref="B25:C25"/>
    <mergeCell ref="C2:C3"/>
    <mergeCell ref="D2:E2"/>
    <mergeCell ref="F2:G2"/>
    <mergeCell ref="H2:I2"/>
    <mergeCell ref="J2:K2"/>
    <mergeCell ref="L2:M2"/>
    <mergeCell ref="B2:B3"/>
  </mergeCells>
  <phoneticPr fontId="2"/>
  <printOptions gridLinesSet="0"/>
  <pageMargins left="0.19685039370078741" right="0.19685039370078741" top="0.9055118110236221" bottom="0.9055118110236221" header="0" footer="0"/>
  <pageSetup paperSize="9" scale="84" firstPageNumber="80" orientation="landscape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view="pageBreakPreview" topLeftCell="A33" zoomScaleNormal="100" zoomScaleSheetLayoutView="100" workbookViewId="0">
      <selection activeCell="B40" sqref="B40"/>
    </sheetView>
  </sheetViews>
  <sheetFormatPr defaultColWidth="10.375" defaultRowHeight="15.95" customHeight="1" x14ac:dyDescent="0.15"/>
  <cols>
    <col min="1" max="1" width="12.625" style="2" customWidth="1"/>
    <col min="2" max="2" width="11.75" style="2" customWidth="1"/>
    <col min="3" max="3" width="11.375" style="2" customWidth="1"/>
    <col min="4" max="4" width="10.625" style="29" customWidth="1"/>
    <col min="5" max="5" width="7.125" style="29" customWidth="1"/>
    <col min="6" max="6" width="9.625" style="2" customWidth="1"/>
    <col min="7" max="7" width="7.125" style="29" customWidth="1"/>
    <col min="8" max="8" width="9.75" style="2" customWidth="1"/>
    <col min="9" max="9" width="7.25" style="29" customWidth="1"/>
    <col min="10" max="10" width="10.75" style="2" customWidth="1"/>
    <col min="11" max="11" width="7.625" style="29" customWidth="1"/>
    <col min="12" max="12" width="10.875" style="2" customWidth="1"/>
    <col min="13" max="13" width="7.625" style="29" customWidth="1"/>
    <col min="14" max="14" width="11.5" style="2" customWidth="1"/>
    <col min="15" max="15" width="7.375" style="29" customWidth="1"/>
    <col min="16" max="16" width="8" style="2" customWidth="1"/>
    <col min="17" max="17" width="7.375" style="29" customWidth="1"/>
    <col min="18" max="18" width="10.625" style="2" customWidth="1"/>
    <col min="19" max="19" width="8.25" style="2" customWidth="1"/>
    <col min="20" max="256" width="10.375" style="2"/>
    <col min="257" max="257" width="12.625" style="2" customWidth="1"/>
    <col min="258" max="258" width="11.75" style="2" customWidth="1"/>
    <col min="259" max="259" width="11.375" style="2" customWidth="1"/>
    <col min="260" max="260" width="10.625" style="2" customWidth="1"/>
    <col min="261" max="261" width="7.125" style="2" customWidth="1"/>
    <col min="262" max="262" width="9.625" style="2" customWidth="1"/>
    <col min="263" max="263" width="7.125" style="2" customWidth="1"/>
    <col min="264" max="264" width="9.75" style="2" customWidth="1"/>
    <col min="265" max="265" width="7.25" style="2" customWidth="1"/>
    <col min="266" max="266" width="10.75" style="2" customWidth="1"/>
    <col min="267" max="267" width="7.625" style="2" customWidth="1"/>
    <col min="268" max="268" width="10.875" style="2" customWidth="1"/>
    <col min="269" max="269" width="7.625" style="2" customWidth="1"/>
    <col min="270" max="270" width="11.5" style="2" customWidth="1"/>
    <col min="271" max="271" width="7.375" style="2" customWidth="1"/>
    <col min="272" max="272" width="8" style="2" customWidth="1"/>
    <col min="273" max="273" width="7.375" style="2" customWidth="1"/>
    <col min="274" max="274" width="10.625" style="2" customWidth="1"/>
    <col min="275" max="275" width="8.25" style="2" customWidth="1"/>
    <col min="276" max="512" width="10.375" style="2"/>
    <col min="513" max="513" width="12.625" style="2" customWidth="1"/>
    <col min="514" max="514" width="11.75" style="2" customWidth="1"/>
    <col min="515" max="515" width="11.375" style="2" customWidth="1"/>
    <col min="516" max="516" width="10.625" style="2" customWidth="1"/>
    <col min="517" max="517" width="7.125" style="2" customWidth="1"/>
    <col min="518" max="518" width="9.625" style="2" customWidth="1"/>
    <col min="519" max="519" width="7.125" style="2" customWidth="1"/>
    <col min="520" max="520" width="9.75" style="2" customWidth="1"/>
    <col min="521" max="521" width="7.25" style="2" customWidth="1"/>
    <col min="522" max="522" width="10.75" style="2" customWidth="1"/>
    <col min="523" max="523" width="7.625" style="2" customWidth="1"/>
    <col min="524" max="524" width="10.875" style="2" customWidth="1"/>
    <col min="525" max="525" width="7.625" style="2" customWidth="1"/>
    <col min="526" max="526" width="11.5" style="2" customWidth="1"/>
    <col min="527" max="527" width="7.375" style="2" customWidth="1"/>
    <col min="528" max="528" width="8" style="2" customWidth="1"/>
    <col min="529" max="529" width="7.375" style="2" customWidth="1"/>
    <col min="530" max="530" width="10.625" style="2" customWidth="1"/>
    <col min="531" max="531" width="8.25" style="2" customWidth="1"/>
    <col min="532" max="768" width="10.375" style="2"/>
    <col min="769" max="769" width="12.625" style="2" customWidth="1"/>
    <col min="770" max="770" width="11.75" style="2" customWidth="1"/>
    <col min="771" max="771" width="11.375" style="2" customWidth="1"/>
    <col min="772" max="772" width="10.625" style="2" customWidth="1"/>
    <col min="773" max="773" width="7.125" style="2" customWidth="1"/>
    <col min="774" max="774" width="9.625" style="2" customWidth="1"/>
    <col min="775" max="775" width="7.125" style="2" customWidth="1"/>
    <col min="776" max="776" width="9.75" style="2" customWidth="1"/>
    <col min="777" max="777" width="7.25" style="2" customWidth="1"/>
    <col min="778" max="778" width="10.75" style="2" customWidth="1"/>
    <col min="779" max="779" width="7.625" style="2" customWidth="1"/>
    <col min="780" max="780" width="10.875" style="2" customWidth="1"/>
    <col min="781" max="781" width="7.625" style="2" customWidth="1"/>
    <col min="782" max="782" width="11.5" style="2" customWidth="1"/>
    <col min="783" max="783" width="7.375" style="2" customWidth="1"/>
    <col min="784" max="784" width="8" style="2" customWidth="1"/>
    <col min="785" max="785" width="7.375" style="2" customWidth="1"/>
    <col min="786" max="786" width="10.625" style="2" customWidth="1"/>
    <col min="787" max="787" width="8.25" style="2" customWidth="1"/>
    <col min="788" max="1024" width="10.375" style="2"/>
    <col min="1025" max="1025" width="12.625" style="2" customWidth="1"/>
    <col min="1026" max="1026" width="11.75" style="2" customWidth="1"/>
    <col min="1027" max="1027" width="11.375" style="2" customWidth="1"/>
    <col min="1028" max="1028" width="10.625" style="2" customWidth="1"/>
    <col min="1029" max="1029" width="7.125" style="2" customWidth="1"/>
    <col min="1030" max="1030" width="9.625" style="2" customWidth="1"/>
    <col min="1031" max="1031" width="7.125" style="2" customWidth="1"/>
    <col min="1032" max="1032" width="9.75" style="2" customWidth="1"/>
    <col min="1033" max="1033" width="7.25" style="2" customWidth="1"/>
    <col min="1034" max="1034" width="10.75" style="2" customWidth="1"/>
    <col min="1035" max="1035" width="7.625" style="2" customWidth="1"/>
    <col min="1036" max="1036" width="10.875" style="2" customWidth="1"/>
    <col min="1037" max="1037" width="7.625" style="2" customWidth="1"/>
    <col min="1038" max="1038" width="11.5" style="2" customWidth="1"/>
    <col min="1039" max="1039" width="7.375" style="2" customWidth="1"/>
    <col min="1040" max="1040" width="8" style="2" customWidth="1"/>
    <col min="1041" max="1041" width="7.375" style="2" customWidth="1"/>
    <col min="1042" max="1042" width="10.625" style="2" customWidth="1"/>
    <col min="1043" max="1043" width="8.25" style="2" customWidth="1"/>
    <col min="1044" max="1280" width="10.375" style="2"/>
    <col min="1281" max="1281" width="12.625" style="2" customWidth="1"/>
    <col min="1282" max="1282" width="11.75" style="2" customWidth="1"/>
    <col min="1283" max="1283" width="11.375" style="2" customWidth="1"/>
    <col min="1284" max="1284" width="10.625" style="2" customWidth="1"/>
    <col min="1285" max="1285" width="7.125" style="2" customWidth="1"/>
    <col min="1286" max="1286" width="9.625" style="2" customWidth="1"/>
    <col min="1287" max="1287" width="7.125" style="2" customWidth="1"/>
    <col min="1288" max="1288" width="9.75" style="2" customWidth="1"/>
    <col min="1289" max="1289" width="7.25" style="2" customWidth="1"/>
    <col min="1290" max="1290" width="10.75" style="2" customWidth="1"/>
    <col min="1291" max="1291" width="7.625" style="2" customWidth="1"/>
    <col min="1292" max="1292" width="10.875" style="2" customWidth="1"/>
    <col min="1293" max="1293" width="7.625" style="2" customWidth="1"/>
    <col min="1294" max="1294" width="11.5" style="2" customWidth="1"/>
    <col min="1295" max="1295" width="7.375" style="2" customWidth="1"/>
    <col min="1296" max="1296" width="8" style="2" customWidth="1"/>
    <col min="1297" max="1297" width="7.375" style="2" customWidth="1"/>
    <col min="1298" max="1298" width="10.625" style="2" customWidth="1"/>
    <col min="1299" max="1299" width="8.25" style="2" customWidth="1"/>
    <col min="1300" max="1536" width="10.375" style="2"/>
    <col min="1537" max="1537" width="12.625" style="2" customWidth="1"/>
    <col min="1538" max="1538" width="11.75" style="2" customWidth="1"/>
    <col min="1539" max="1539" width="11.375" style="2" customWidth="1"/>
    <col min="1540" max="1540" width="10.625" style="2" customWidth="1"/>
    <col min="1541" max="1541" width="7.125" style="2" customWidth="1"/>
    <col min="1542" max="1542" width="9.625" style="2" customWidth="1"/>
    <col min="1543" max="1543" width="7.125" style="2" customWidth="1"/>
    <col min="1544" max="1544" width="9.75" style="2" customWidth="1"/>
    <col min="1545" max="1545" width="7.25" style="2" customWidth="1"/>
    <col min="1546" max="1546" width="10.75" style="2" customWidth="1"/>
    <col min="1547" max="1547" width="7.625" style="2" customWidth="1"/>
    <col min="1548" max="1548" width="10.875" style="2" customWidth="1"/>
    <col min="1549" max="1549" width="7.625" style="2" customWidth="1"/>
    <col min="1550" max="1550" width="11.5" style="2" customWidth="1"/>
    <col min="1551" max="1551" width="7.375" style="2" customWidth="1"/>
    <col min="1552" max="1552" width="8" style="2" customWidth="1"/>
    <col min="1553" max="1553" width="7.375" style="2" customWidth="1"/>
    <col min="1554" max="1554" width="10.625" style="2" customWidth="1"/>
    <col min="1555" max="1555" width="8.25" style="2" customWidth="1"/>
    <col min="1556" max="1792" width="10.375" style="2"/>
    <col min="1793" max="1793" width="12.625" style="2" customWidth="1"/>
    <col min="1794" max="1794" width="11.75" style="2" customWidth="1"/>
    <col min="1795" max="1795" width="11.375" style="2" customWidth="1"/>
    <col min="1796" max="1796" width="10.625" style="2" customWidth="1"/>
    <col min="1797" max="1797" width="7.125" style="2" customWidth="1"/>
    <col min="1798" max="1798" width="9.625" style="2" customWidth="1"/>
    <col min="1799" max="1799" width="7.125" style="2" customWidth="1"/>
    <col min="1800" max="1800" width="9.75" style="2" customWidth="1"/>
    <col min="1801" max="1801" width="7.25" style="2" customWidth="1"/>
    <col min="1802" max="1802" width="10.75" style="2" customWidth="1"/>
    <col min="1803" max="1803" width="7.625" style="2" customWidth="1"/>
    <col min="1804" max="1804" width="10.875" style="2" customWidth="1"/>
    <col min="1805" max="1805" width="7.625" style="2" customWidth="1"/>
    <col min="1806" max="1806" width="11.5" style="2" customWidth="1"/>
    <col min="1807" max="1807" width="7.375" style="2" customWidth="1"/>
    <col min="1808" max="1808" width="8" style="2" customWidth="1"/>
    <col min="1809" max="1809" width="7.375" style="2" customWidth="1"/>
    <col min="1810" max="1810" width="10.625" style="2" customWidth="1"/>
    <col min="1811" max="1811" width="8.25" style="2" customWidth="1"/>
    <col min="1812" max="2048" width="10.375" style="2"/>
    <col min="2049" max="2049" width="12.625" style="2" customWidth="1"/>
    <col min="2050" max="2050" width="11.75" style="2" customWidth="1"/>
    <col min="2051" max="2051" width="11.375" style="2" customWidth="1"/>
    <col min="2052" max="2052" width="10.625" style="2" customWidth="1"/>
    <col min="2053" max="2053" width="7.125" style="2" customWidth="1"/>
    <col min="2054" max="2054" width="9.625" style="2" customWidth="1"/>
    <col min="2055" max="2055" width="7.125" style="2" customWidth="1"/>
    <col min="2056" max="2056" width="9.75" style="2" customWidth="1"/>
    <col min="2057" max="2057" width="7.25" style="2" customWidth="1"/>
    <col min="2058" max="2058" width="10.75" style="2" customWidth="1"/>
    <col min="2059" max="2059" width="7.625" style="2" customWidth="1"/>
    <col min="2060" max="2060" width="10.875" style="2" customWidth="1"/>
    <col min="2061" max="2061" width="7.625" style="2" customWidth="1"/>
    <col min="2062" max="2062" width="11.5" style="2" customWidth="1"/>
    <col min="2063" max="2063" width="7.375" style="2" customWidth="1"/>
    <col min="2064" max="2064" width="8" style="2" customWidth="1"/>
    <col min="2065" max="2065" width="7.375" style="2" customWidth="1"/>
    <col min="2066" max="2066" width="10.625" style="2" customWidth="1"/>
    <col min="2067" max="2067" width="8.25" style="2" customWidth="1"/>
    <col min="2068" max="2304" width="10.375" style="2"/>
    <col min="2305" max="2305" width="12.625" style="2" customWidth="1"/>
    <col min="2306" max="2306" width="11.75" style="2" customWidth="1"/>
    <col min="2307" max="2307" width="11.375" style="2" customWidth="1"/>
    <col min="2308" max="2308" width="10.625" style="2" customWidth="1"/>
    <col min="2309" max="2309" width="7.125" style="2" customWidth="1"/>
    <col min="2310" max="2310" width="9.625" style="2" customWidth="1"/>
    <col min="2311" max="2311" width="7.125" style="2" customWidth="1"/>
    <col min="2312" max="2312" width="9.75" style="2" customWidth="1"/>
    <col min="2313" max="2313" width="7.25" style="2" customWidth="1"/>
    <col min="2314" max="2314" width="10.75" style="2" customWidth="1"/>
    <col min="2315" max="2315" width="7.625" style="2" customWidth="1"/>
    <col min="2316" max="2316" width="10.875" style="2" customWidth="1"/>
    <col min="2317" max="2317" width="7.625" style="2" customWidth="1"/>
    <col min="2318" max="2318" width="11.5" style="2" customWidth="1"/>
    <col min="2319" max="2319" width="7.375" style="2" customWidth="1"/>
    <col min="2320" max="2320" width="8" style="2" customWidth="1"/>
    <col min="2321" max="2321" width="7.375" style="2" customWidth="1"/>
    <col min="2322" max="2322" width="10.625" style="2" customWidth="1"/>
    <col min="2323" max="2323" width="8.25" style="2" customWidth="1"/>
    <col min="2324" max="2560" width="10.375" style="2"/>
    <col min="2561" max="2561" width="12.625" style="2" customWidth="1"/>
    <col min="2562" max="2562" width="11.75" style="2" customWidth="1"/>
    <col min="2563" max="2563" width="11.375" style="2" customWidth="1"/>
    <col min="2564" max="2564" width="10.625" style="2" customWidth="1"/>
    <col min="2565" max="2565" width="7.125" style="2" customWidth="1"/>
    <col min="2566" max="2566" width="9.625" style="2" customWidth="1"/>
    <col min="2567" max="2567" width="7.125" style="2" customWidth="1"/>
    <col min="2568" max="2568" width="9.75" style="2" customWidth="1"/>
    <col min="2569" max="2569" width="7.25" style="2" customWidth="1"/>
    <col min="2570" max="2570" width="10.75" style="2" customWidth="1"/>
    <col min="2571" max="2571" width="7.625" style="2" customWidth="1"/>
    <col min="2572" max="2572" width="10.875" style="2" customWidth="1"/>
    <col min="2573" max="2573" width="7.625" style="2" customWidth="1"/>
    <col min="2574" max="2574" width="11.5" style="2" customWidth="1"/>
    <col min="2575" max="2575" width="7.375" style="2" customWidth="1"/>
    <col min="2576" max="2576" width="8" style="2" customWidth="1"/>
    <col min="2577" max="2577" width="7.375" style="2" customWidth="1"/>
    <col min="2578" max="2578" width="10.625" style="2" customWidth="1"/>
    <col min="2579" max="2579" width="8.25" style="2" customWidth="1"/>
    <col min="2580" max="2816" width="10.375" style="2"/>
    <col min="2817" max="2817" width="12.625" style="2" customWidth="1"/>
    <col min="2818" max="2818" width="11.75" style="2" customWidth="1"/>
    <col min="2819" max="2819" width="11.375" style="2" customWidth="1"/>
    <col min="2820" max="2820" width="10.625" style="2" customWidth="1"/>
    <col min="2821" max="2821" width="7.125" style="2" customWidth="1"/>
    <col min="2822" max="2822" width="9.625" style="2" customWidth="1"/>
    <col min="2823" max="2823" width="7.125" style="2" customWidth="1"/>
    <col min="2824" max="2824" width="9.75" style="2" customWidth="1"/>
    <col min="2825" max="2825" width="7.25" style="2" customWidth="1"/>
    <col min="2826" max="2826" width="10.75" style="2" customWidth="1"/>
    <col min="2827" max="2827" width="7.625" style="2" customWidth="1"/>
    <col min="2828" max="2828" width="10.875" style="2" customWidth="1"/>
    <col min="2829" max="2829" width="7.625" style="2" customWidth="1"/>
    <col min="2830" max="2830" width="11.5" style="2" customWidth="1"/>
    <col min="2831" max="2831" width="7.375" style="2" customWidth="1"/>
    <col min="2832" max="2832" width="8" style="2" customWidth="1"/>
    <col min="2833" max="2833" width="7.375" style="2" customWidth="1"/>
    <col min="2834" max="2834" width="10.625" style="2" customWidth="1"/>
    <col min="2835" max="2835" width="8.25" style="2" customWidth="1"/>
    <col min="2836" max="3072" width="10.375" style="2"/>
    <col min="3073" max="3073" width="12.625" style="2" customWidth="1"/>
    <col min="3074" max="3074" width="11.75" style="2" customWidth="1"/>
    <col min="3075" max="3075" width="11.375" style="2" customWidth="1"/>
    <col min="3076" max="3076" width="10.625" style="2" customWidth="1"/>
    <col min="3077" max="3077" width="7.125" style="2" customWidth="1"/>
    <col min="3078" max="3078" width="9.625" style="2" customWidth="1"/>
    <col min="3079" max="3079" width="7.125" style="2" customWidth="1"/>
    <col min="3080" max="3080" width="9.75" style="2" customWidth="1"/>
    <col min="3081" max="3081" width="7.25" style="2" customWidth="1"/>
    <col min="3082" max="3082" width="10.75" style="2" customWidth="1"/>
    <col min="3083" max="3083" width="7.625" style="2" customWidth="1"/>
    <col min="3084" max="3084" width="10.875" style="2" customWidth="1"/>
    <col min="3085" max="3085" width="7.625" style="2" customWidth="1"/>
    <col min="3086" max="3086" width="11.5" style="2" customWidth="1"/>
    <col min="3087" max="3087" width="7.375" style="2" customWidth="1"/>
    <col min="3088" max="3088" width="8" style="2" customWidth="1"/>
    <col min="3089" max="3089" width="7.375" style="2" customWidth="1"/>
    <col min="3090" max="3090" width="10.625" style="2" customWidth="1"/>
    <col min="3091" max="3091" width="8.25" style="2" customWidth="1"/>
    <col min="3092" max="3328" width="10.375" style="2"/>
    <col min="3329" max="3329" width="12.625" style="2" customWidth="1"/>
    <col min="3330" max="3330" width="11.75" style="2" customWidth="1"/>
    <col min="3331" max="3331" width="11.375" style="2" customWidth="1"/>
    <col min="3332" max="3332" width="10.625" style="2" customWidth="1"/>
    <col min="3333" max="3333" width="7.125" style="2" customWidth="1"/>
    <col min="3334" max="3334" width="9.625" style="2" customWidth="1"/>
    <col min="3335" max="3335" width="7.125" style="2" customWidth="1"/>
    <col min="3336" max="3336" width="9.75" style="2" customWidth="1"/>
    <col min="3337" max="3337" width="7.25" style="2" customWidth="1"/>
    <col min="3338" max="3338" width="10.75" style="2" customWidth="1"/>
    <col min="3339" max="3339" width="7.625" style="2" customWidth="1"/>
    <col min="3340" max="3340" width="10.875" style="2" customWidth="1"/>
    <col min="3341" max="3341" width="7.625" style="2" customWidth="1"/>
    <col min="3342" max="3342" width="11.5" style="2" customWidth="1"/>
    <col min="3343" max="3343" width="7.375" style="2" customWidth="1"/>
    <col min="3344" max="3344" width="8" style="2" customWidth="1"/>
    <col min="3345" max="3345" width="7.375" style="2" customWidth="1"/>
    <col min="3346" max="3346" width="10.625" style="2" customWidth="1"/>
    <col min="3347" max="3347" width="8.25" style="2" customWidth="1"/>
    <col min="3348" max="3584" width="10.375" style="2"/>
    <col min="3585" max="3585" width="12.625" style="2" customWidth="1"/>
    <col min="3586" max="3586" width="11.75" style="2" customWidth="1"/>
    <col min="3587" max="3587" width="11.375" style="2" customWidth="1"/>
    <col min="3588" max="3588" width="10.625" style="2" customWidth="1"/>
    <col min="3589" max="3589" width="7.125" style="2" customWidth="1"/>
    <col min="3590" max="3590" width="9.625" style="2" customWidth="1"/>
    <col min="3591" max="3591" width="7.125" style="2" customWidth="1"/>
    <col min="3592" max="3592" width="9.75" style="2" customWidth="1"/>
    <col min="3593" max="3593" width="7.25" style="2" customWidth="1"/>
    <col min="3594" max="3594" width="10.75" style="2" customWidth="1"/>
    <col min="3595" max="3595" width="7.625" style="2" customWidth="1"/>
    <col min="3596" max="3596" width="10.875" style="2" customWidth="1"/>
    <col min="3597" max="3597" width="7.625" style="2" customWidth="1"/>
    <col min="3598" max="3598" width="11.5" style="2" customWidth="1"/>
    <col min="3599" max="3599" width="7.375" style="2" customWidth="1"/>
    <col min="3600" max="3600" width="8" style="2" customWidth="1"/>
    <col min="3601" max="3601" width="7.375" style="2" customWidth="1"/>
    <col min="3602" max="3602" width="10.625" style="2" customWidth="1"/>
    <col min="3603" max="3603" width="8.25" style="2" customWidth="1"/>
    <col min="3604" max="3840" width="10.375" style="2"/>
    <col min="3841" max="3841" width="12.625" style="2" customWidth="1"/>
    <col min="3842" max="3842" width="11.75" style="2" customWidth="1"/>
    <col min="3843" max="3843" width="11.375" style="2" customWidth="1"/>
    <col min="3844" max="3844" width="10.625" style="2" customWidth="1"/>
    <col min="3845" max="3845" width="7.125" style="2" customWidth="1"/>
    <col min="3846" max="3846" width="9.625" style="2" customWidth="1"/>
    <col min="3847" max="3847" width="7.125" style="2" customWidth="1"/>
    <col min="3848" max="3848" width="9.75" style="2" customWidth="1"/>
    <col min="3849" max="3849" width="7.25" style="2" customWidth="1"/>
    <col min="3850" max="3850" width="10.75" style="2" customWidth="1"/>
    <col min="3851" max="3851" width="7.625" style="2" customWidth="1"/>
    <col min="3852" max="3852" width="10.875" style="2" customWidth="1"/>
    <col min="3853" max="3853" width="7.625" style="2" customWidth="1"/>
    <col min="3854" max="3854" width="11.5" style="2" customWidth="1"/>
    <col min="3855" max="3855" width="7.375" style="2" customWidth="1"/>
    <col min="3856" max="3856" width="8" style="2" customWidth="1"/>
    <col min="3857" max="3857" width="7.375" style="2" customWidth="1"/>
    <col min="3858" max="3858" width="10.625" style="2" customWidth="1"/>
    <col min="3859" max="3859" width="8.25" style="2" customWidth="1"/>
    <col min="3860" max="4096" width="10.375" style="2"/>
    <col min="4097" max="4097" width="12.625" style="2" customWidth="1"/>
    <col min="4098" max="4098" width="11.75" style="2" customWidth="1"/>
    <col min="4099" max="4099" width="11.375" style="2" customWidth="1"/>
    <col min="4100" max="4100" width="10.625" style="2" customWidth="1"/>
    <col min="4101" max="4101" width="7.125" style="2" customWidth="1"/>
    <col min="4102" max="4102" width="9.625" style="2" customWidth="1"/>
    <col min="4103" max="4103" width="7.125" style="2" customWidth="1"/>
    <col min="4104" max="4104" width="9.75" style="2" customWidth="1"/>
    <col min="4105" max="4105" width="7.25" style="2" customWidth="1"/>
    <col min="4106" max="4106" width="10.75" style="2" customWidth="1"/>
    <col min="4107" max="4107" width="7.625" style="2" customWidth="1"/>
    <col min="4108" max="4108" width="10.875" style="2" customWidth="1"/>
    <col min="4109" max="4109" width="7.625" style="2" customWidth="1"/>
    <col min="4110" max="4110" width="11.5" style="2" customWidth="1"/>
    <col min="4111" max="4111" width="7.375" style="2" customWidth="1"/>
    <col min="4112" max="4112" width="8" style="2" customWidth="1"/>
    <col min="4113" max="4113" width="7.375" style="2" customWidth="1"/>
    <col min="4114" max="4114" width="10.625" style="2" customWidth="1"/>
    <col min="4115" max="4115" width="8.25" style="2" customWidth="1"/>
    <col min="4116" max="4352" width="10.375" style="2"/>
    <col min="4353" max="4353" width="12.625" style="2" customWidth="1"/>
    <col min="4354" max="4354" width="11.75" style="2" customWidth="1"/>
    <col min="4355" max="4355" width="11.375" style="2" customWidth="1"/>
    <col min="4356" max="4356" width="10.625" style="2" customWidth="1"/>
    <col min="4357" max="4357" width="7.125" style="2" customWidth="1"/>
    <col min="4358" max="4358" width="9.625" style="2" customWidth="1"/>
    <col min="4359" max="4359" width="7.125" style="2" customWidth="1"/>
    <col min="4360" max="4360" width="9.75" style="2" customWidth="1"/>
    <col min="4361" max="4361" width="7.25" style="2" customWidth="1"/>
    <col min="4362" max="4362" width="10.75" style="2" customWidth="1"/>
    <col min="4363" max="4363" width="7.625" style="2" customWidth="1"/>
    <col min="4364" max="4364" width="10.875" style="2" customWidth="1"/>
    <col min="4365" max="4365" width="7.625" style="2" customWidth="1"/>
    <col min="4366" max="4366" width="11.5" style="2" customWidth="1"/>
    <col min="4367" max="4367" width="7.375" style="2" customWidth="1"/>
    <col min="4368" max="4368" width="8" style="2" customWidth="1"/>
    <col min="4369" max="4369" width="7.375" style="2" customWidth="1"/>
    <col min="4370" max="4370" width="10.625" style="2" customWidth="1"/>
    <col min="4371" max="4371" width="8.25" style="2" customWidth="1"/>
    <col min="4372" max="4608" width="10.375" style="2"/>
    <col min="4609" max="4609" width="12.625" style="2" customWidth="1"/>
    <col min="4610" max="4610" width="11.75" style="2" customWidth="1"/>
    <col min="4611" max="4611" width="11.375" style="2" customWidth="1"/>
    <col min="4612" max="4612" width="10.625" style="2" customWidth="1"/>
    <col min="4613" max="4613" width="7.125" style="2" customWidth="1"/>
    <col min="4614" max="4614" width="9.625" style="2" customWidth="1"/>
    <col min="4615" max="4615" width="7.125" style="2" customWidth="1"/>
    <col min="4616" max="4616" width="9.75" style="2" customWidth="1"/>
    <col min="4617" max="4617" width="7.25" style="2" customWidth="1"/>
    <col min="4618" max="4618" width="10.75" style="2" customWidth="1"/>
    <col min="4619" max="4619" width="7.625" style="2" customWidth="1"/>
    <col min="4620" max="4620" width="10.875" style="2" customWidth="1"/>
    <col min="4621" max="4621" width="7.625" style="2" customWidth="1"/>
    <col min="4622" max="4622" width="11.5" style="2" customWidth="1"/>
    <col min="4623" max="4623" width="7.375" style="2" customWidth="1"/>
    <col min="4624" max="4624" width="8" style="2" customWidth="1"/>
    <col min="4625" max="4625" width="7.375" style="2" customWidth="1"/>
    <col min="4626" max="4626" width="10.625" style="2" customWidth="1"/>
    <col min="4627" max="4627" width="8.25" style="2" customWidth="1"/>
    <col min="4628" max="4864" width="10.375" style="2"/>
    <col min="4865" max="4865" width="12.625" style="2" customWidth="1"/>
    <col min="4866" max="4866" width="11.75" style="2" customWidth="1"/>
    <col min="4867" max="4867" width="11.375" style="2" customWidth="1"/>
    <col min="4868" max="4868" width="10.625" style="2" customWidth="1"/>
    <col min="4869" max="4869" width="7.125" style="2" customWidth="1"/>
    <col min="4870" max="4870" width="9.625" style="2" customWidth="1"/>
    <col min="4871" max="4871" width="7.125" style="2" customWidth="1"/>
    <col min="4872" max="4872" width="9.75" style="2" customWidth="1"/>
    <col min="4873" max="4873" width="7.25" style="2" customWidth="1"/>
    <col min="4874" max="4874" width="10.75" style="2" customWidth="1"/>
    <col min="4875" max="4875" width="7.625" style="2" customWidth="1"/>
    <col min="4876" max="4876" width="10.875" style="2" customWidth="1"/>
    <col min="4877" max="4877" width="7.625" style="2" customWidth="1"/>
    <col min="4878" max="4878" width="11.5" style="2" customWidth="1"/>
    <col min="4879" max="4879" width="7.375" style="2" customWidth="1"/>
    <col min="4880" max="4880" width="8" style="2" customWidth="1"/>
    <col min="4881" max="4881" width="7.375" style="2" customWidth="1"/>
    <col min="4882" max="4882" width="10.625" style="2" customWidth="1"/>
    <col min="4883" max="4883" width="8.25" style="2" customWidth="1"/>
    <col min="4884" max="5120" width="10.375" style="2"/>
    <col min="5121" max="5121" width="12.625" style="2" customWidth="1"/>
    <col min="5122" max="5122" width="11.75" style="2" customWidth="1"/>
    <col min="5123" max="5123" width="11.375" style="2" customWidth="1"/>
    <col min="5124" max="5124" width="10.625" style="2" customWidth="1"/>
    <col min="5125" max="5125" width="7.125" style="2" customWidth="1"/>
    <col min="5126" max="5126" width="9.625" style="2" customWidth="1"/>
    <col min="5127" max="5127" width="7.125" style="2" customWidth="1"/>
    <col min="5128" max="5128" width="9.75" style="2" customWidth="1"/>
    <col min="5129" max="5129" width="7.25" style="2" customWidth="1"/>
    <col min="5130" max="5130" width="10.75" style="2" customWidth="1"/>
    <col min="5131" max="5131" width="7.625" style="2" customWidth="1"/>
    <col min="5132" max="5132" width="10.875" style="2" customWidth="1"/>
    <col min="5133" max="5133" width="7.625" style="2" customWidth="1"/>
    <col min="5134" max="5134" width="11.5" style="2" customWidth="1"/>
    <col min="5135" max="5135" width="7.375" style="2" customWidth="1"/>
    <col min="5136" max="5136" width="8" style="2" customWidth="1"/>
    <col min="5137" max="5137" width="7.375" style="2" customWidth="1"/>
    <col min="5138" max="5138" width="10.625" style="2" customWidth="1"/>
    <col min="5139" max="5139" width="8.25" style="2" customWidth="1"/>
    <col min="5140" max="5376" width="10.375" style="2"/>
    <col min="5377" max="5377" width="12.625" style="2" customWidth="1"/>
    <col min="5378" max="5378" width="11.75" style="2" customWidth="1"/>
    <col min="5379" max="5379" width="11.375" style="2" customWidth="1"/>
    <col min="5380" max="5380" width="10.625" style="2" customWidth="1"/>
    <col min="5381" max="5381" width="7.125" style="2" customWidth="1"/>
    <col min="5382" max="5382" width="9.625" style="2" customWidth="1"/>
    <col min="5383" max="5383" width="7.125" style="2" customWidth="1"/>
    <col min="5384" max="5384" width="9.75" style="2" customWidth="1"/>
    <col min="5385" max="5385" width="7.25" style="2" customWidth="1"/>
    <col min="5386" max="5386" width="10.75" style="2" customWidth="1"/>
    <col min="5387" max="5387" width="7.625" style="2" customWidth="1"/>
    <col min="5388" max="5388" width="10.875" style="2" customWidth="1"/>
    <col min="5389" max="5389" width="7.625" style="2" customWidth="1"/>
    <col min="5390" max="5390" width="11.5" style="2" customWidth="1"/>
    <col min="5391" max="5391" width="7.375" style="2" customWidth="1"/>
    <col min="5392" max="5392" width="8" style="2" customWidth="1"/>
    <col min="5393" max="5393" width="7.375" style="2" customWidth="1"/>
    <col min="5394" max="5394" width="10.625" style="2" customWidth="1"/>
    <col min="5395" max="5395" width="8.25" style="2" customWidth="1"/>
    <col min="5396" max="5632" width="10.375" style="2"/>
    <col min="5633" max="5633" width="12.625" style="2" customWidth="1"/>
    <col min="5634" max="5634" width="11.75" style="2" customWidth="1"/>
    <col min="5635" max="5635" width="11.375" style="2" customWidth="1"/>
    <col min="5636" max="5636" width="10.625" style="2" customWidth="1"/>
    <col min="5637" max="5637" width="7.125" style="2" customWidth="1"/>
    <col min="5638" max="5638" width="9.625" style="2" customWidth="1"/>
    <col min="5639" max="5639" width="7.125" style="2" customWidth="1"/>
    <col min="5640" max="5640" width="9.75" style="2" customWidth="1"/>
    <col min="5641" max="5641" width="7.25" style="2" customWidth="1"/>
    <col min="5642" max="5642" width="10.75" style="2" customWidth="1"/>
    <col min="5643" max="5643" width="7.625" style="2" customWidth="1"/>
    <col min="5644" max="5644" width="10.875" style="2" customWidth="1"/>
    <col min="5645" max="5645" width="7.625" style="2" customWidth="1"/>
    <col min="5646" max="5646" width="11.5" style="2" customWidth="1"/>
    <col min="5647" max="5647" width="7.375" style="2" customWidth="1"/>
    <col min="5648" max="5648" width="8" style="2" customWidth="1"/>
    <col min="5649" max="5649" width="7.375" style="2" customWidth="1"/>
    <col min="5650" max="5650" width="10.625" style="2" customWidth="1"/>
    <col min="5651" max="5651" width="8.25" style="2" customWidth="1"/>
    <col min="5652" max="5888" width="10.375" style="2"/>
    <col min="5889" max="5889" width="12.625" style="2" customWidth="1"/>
    <col min="5890" max="5890" width="11.75" style="2" customWidth="1"/>
    <col min="5891" max="5891" width="11.375" style="2" customWidth="1"/>
    <col min="5892" max="5892" width="10.625" style="2" customWidth="1"/>
    <col min="5893" max="5893" width="7.125" style="2" customWidth="1"/>
    <col min="5894" max="5894" width="9.625" style="2" customWidth="1"/>
    <col min="5895" max="5895" width="7.125" style="2" customWidth="1"/>
    <col min="5896" max="5896" width="9.75" style="2" customWidth="1"/>
    <col min="5897" max="5897" width="7.25" style="2" customWidth="1"/>
    <col min="5898" max="5898" width="10.75" style="2" customWidth="1"/>
    <col min="5899" max="5899" width="7.625" style="2" customWidth="1"/>
    <col min="5900" max="5900" width="10.875" style="2" customWidth="1"/>
    <col min="5901" max="5901" width="7.625" style="2" customWidth="1"/>
    <col min="5902" max="5902" width="11.5" style="2" customWidth="1"/>
    <col min="5903" max="5903" width="7.375" style="2" customWidth="1"/>
    <col min="5904" max="5904" width="8" style="2" customWidth="1"/>
    <col min="5905" max="5905" width="7.375" style="2" customWidth="1"/>
    <col min="5906" max="5906" width="10.625" style="2" customWidth="1"/>
    <col min="5907" max="5907" width="8.25" style="2" customWidth="1"/>
    <col min="5908" max="6144" width="10.375" style="2"/>
    <col min="6145" max="6145" width="12.625" style="2" customWidth="1"/>
    <col min="6146" max="6146" width="11.75" style="2" customWidth="1"/>
    <col min="6147" max="6147" width="11.375" style="2" customWidth="1"/>
    <col min="6148" max="6148" width="10.625" style="2" customWidth="1"/>
    <col min="6149" max="6149" width="7.125" style="2" customWidth="1"/>
    <col min="6150" max="6150" width="9.625" style="2" customWidth="1"/>
    <col min="6151" max="6151" width="7.125" style="2" customWidth="1"/>
    <col min="6152" max="6152" width="9.75" style="2" customWidth="1"/>
    <col min="6153" max="6153" width="7.25" style="2" customWidth="1"/>
    <col min="6154" max="6154" width="10.75" style="2" customWidth="1"/>
    <col min="6155" max="6155" width="7.625" style="2" customWidth="1"/>
    <col min="6156" max="6156" width="10.875" style="2" customWidth="1"/>
    <col min="6157" max="6157" width="7.625" style="2" customWidth="1"/>
    <col min="6158" max="6158" width="11.5" style="2" customWidth="1"/>
    <col min="6159" max="6159" width="7.375" style="2" customWidth="1"/>
    <col min="6160" max="6160" width="8" style="2" customWidth="1"/>
    <col min="6161" max="6161" width="7.375" style="2" customWidth="1"/>
    <col min="6162" max="6162" width="10.625" style="2" customWidth="1"/>
    <col min="6163" max="6163" width="8.25" style="2" customWidth="1"/>
    <col min="6164" max="6400" width="10.375" style="2"/>
    <col min="6401" max="6401" width="12.625" style="2" customWidth="1"/>
    <col min="6402" max="6402" width="11.75" style="2" customWidth="1"/>
    <col min="6403" max="6403" width="11.375" style="2" customWidth="1"/>
    <col min="6404" max="6404" width="10.625" style="2" customWidth="1"/>
    <col min="6405" max="6405" width="7.125" style="2" customWidth="1"/>
    <col min="6406" max="6406" width="9.625" style="2" customWidth="1"/>
    <col min="6407" max="6407" width="7.125" style="2" customWidth="1"/>
    <col min="6408" max="6408" width="9.75" style="2" customWidth="1"/>
    <col min="6409" max="6409" width="7.25" style="2" customWidth="1"/>
    <col min="6410" max="6410" width="10.75" style="2" customWidth="1"/>
    <col min="6411" max="6411" width="7.625" style="2" customWidth="1"/>
    <col min="6412" max="6412" width="10.875" style="2" customWidth="1"/>
    <col min="6413" max="6413" width="7.625" style="2" customWidth="1"/>
    <col min="6414" max="6414" width="11.5" style="2" customWidth="1"/>
    <col min="6415" max="6415" width="7.375" style="2" customWidth="1"/>
    <col min="6416" max="6416" width="8" style="2" customWidth="1"/>
    <col min="6417" max="6417" width="7.375" style="2" customWidth="1"/>
    <col min="6418" max="6418" width="10.625" style="2" customWidth="1"/>
    <col min="6419" max="6419" width="8.25" style="2" customWidth="1"/>
    <col min="6420" max="6656" width="10.375" style="2"/>
    <col min="6657" max="6657" width="12.625" style="2" customWidth="1"/>
    <col min="6658" max="6658" width="11.75" style="2" customWidth="1"/>
    <col min="6659" max="6659" width="11.375" style="2" customWidth="1"/>
    <col min="6660" max="6660" width="10.625" style="2" customWidth="1"/>
    <col min="6661" max="6661" width="7.125" style="2" customWidth="1"/>
    <col min="6662" max="6662" width="9.625" style="2" customWidth="1"/>
    <col min="6663" max="6663" width="7.125" style="2" customWidth="1"/>
    <col min="6664" max="6664" width="9.75" style="2" customWidth="1"/>
    <col min="6665" max="6665" width="7.25" style="2" customWidth="1"/>
    <col min="6666" max="6666" width="10.75" style="2" customWidth="1"/>
    <col min="6667" max="6667" width="7.625" style="2" customWidth="1"/>
    <col min="6668" max="6668" width="10.875" style="2" customWidth="1"/>
    <col min="6669" max="6669" width="7.625" style="2" customWidth="1"/>
    <col min="6670" max="6670" width="11.5" style="2" customWidth="1"/>
    <col min="6671" max="6671" width="7.375" style="2" customWidth="1"/>
    <col min="6672" max="6672" width="8" style="2" customWidth="1"/>
    <col min="6673" max="6673" width="7.375" style="2" customWidth="1"/>
    <col min="6674" max="6674" width="10.625" style="2" customWidth="1"/>
    <col min="6675" max="6675" width="8.25" style="2" customWidth="1"/>
    <col min="6676" max="6912" width="10.375" style="2"/>
    <col min="6913" max="6913" width="12.625" style="2" customWidth="1"/>
    <col min="6914" max="6914" width="11.75" style="2" customWidth="1"/>
    <col min="6915" max="6915" width="11.375" style="2" customWidth="1"/>
    <col min="6916" max="6916" width="10.625" style="2" customWidth="1"/>
    <col min="6917" max="6917" width="7.125" style="2" customWidth="1"/>
    <col min="6918" max="6918" width="9.625" style="2" customWidth="1"/>
    <col min="6919" max="6919" width="7.125" style="2" customWidth="1"/>
    <col min="6920" max="6920" width="9.75" style="2" customWidth="1"/>
    <col min="6921" max="6921" width="7.25" style="2" customWidth="1"/>
    <col min="6922" max="6922" width="10.75" style="2" customWidth="1"/>
    <col min="6923" max="6923" width="7.625" style="2" customWidth="1"/>
    <col min="6924" max="6924" width="10.875" style="2" customWidth="1"/>
    <col min="6925" max="6925" width="7.625" style="2" customWidth="1"/>
    <col min="6926" max="6926" width="11.5" style="2" customWidth="1"/>
    <col min="6927" max="6927" width="7.375" style="2" customWidth="1"/>
    <col min="6928" max="6928" width="8" style="2" customWidth="1"/>
    <col min="6929" max="6929" width="7.375" style="2" customWidth="1"/>
    <col min="6930" max="6930" width="10.625" style="2" customWidth="1"/>
    <col min="6931" max="6931" width="8.25" style="2" customWidth="1"/>
    <col min="6932" max="7168" width="10.375" style="2"/>
    <col min="7169" max="7169" width="12.625" style="2" customWidth="1"/>
    <col min="7170" max="7170" width="11.75" style="2" customWidth="1"/>
    <col min="7171" max="7171" width="11.375" style="2" customWidth="1"/>
    <col min="7172" max="7172" width="10.625" style="2" customWidth="1"/>
    <col min="7173" max="7173" width="7.125" style="2" customWidth="1"/>
    <col min="7174" max="7174" width="9.625" style="2" customWidth="1"/>
    <col min="7175" max="7175" width="7.125" style="2" customWidth="1"/>
    <col min="7176" max="7176" width="9.75" style="2" customWidth="1"/>
    <col min="7177" max="7177" width="7.25" style="2" customWidth="1"/>
    <col min="7178" max="7178" width="10.75" style="2" customWidth="1"/>
    <col min="7179" max="7179" width="7.625" style="2" customWidth="1"/>
    <col min="7180" max="7180" width="10.875" style="2" customWidth="1"/>
    <col min="7181" max="7181" width="7.625" style="2" customWidth="1"/>
    <col min="7182" max="7182" width="11.5" style="2" customWidth="1"/>
    <col min="7183" max="7183" width="7.375" style="2" customWidth="1"/>
    <col min="7184" max="7184" width="8" style="2" customWidth="1"/>
    <col min="7185" max="7185" width="7.375" style="2" customWidth="1"/>
    <col min="7186" max="7186" width="10.625" style="2" customWidth="1"/>
    <col min="7187" max="7187" width="8.25" style="2" customWidth="1"/>
    <col min="7188" max="7424" width="10.375" style="2"/>
    <col min="7425" max="7425" width="12.625" style="2" customWidth="1"/>
    <col min="7426" max="7426" width="11.75" style="2" customWidth="1"/>
    <col min="7427" max="7427" width="11.375" style="2" customWidth="1"/>
    <col min="7428" max="7428" width="10.625" style="2" customWidth="1"/>
    <col min="7429" max="7429" width="7.125" style="2" customWidth="1"/>
    <col min="7430" max="7430" width="9.625" style="2" customWidth="1"/>
    <col min="7431" max="7431" width="7.125" style="2" customWidth="1"/>
    <col min="7432" max="7432" width="9.75" style="2" customWidth="1"/>
    <col min="7433" max="7433" width="7.25" style="2" customWidth="1"/>
    <col min="7434" max="7434" width="10.75" style="2" customWidth="1"/>
    <col min="7435" max="7435" width="7.625" style="2" customWidth="1"/>
    <col min="7436" max="7436" width="10.875" style="2" customWidth="1"/>
    <col min="7437" max="7437" width="7.625" style="2" customWidth="1"/>
    <col min="7438" max="7438" width="11.5" style="2" customWidth="1"/>
    <col min="7439" max="7439" width="7.375" style="2" customWidth="1"/>
    <col min="7440" max="7440" width="8" style="2" customWidth="1"/>
    <col min="7441" max="7441" width="7.375" style="2" customWidth="1"/>
    <col min="7442" max="7442" width="10.625" style="2" customWidth="1"/>
    <col min="7443" max="7443" width="8.25" style="2" customWidth="1"/>
    <col min="7444" max="7680" width="10.375" style="2"/>
    <col min="7681" max="7681" width="12.625" style="2" customWidth="1"/>
    <col min="7682" max="7682" width="11.75" style="2" customWidth="1"/>
    <col min="7683" max="7683" width="11.375" style="2" customWidth="1"/>
    <col min="7684" max="7684" width="10.625" style="2" customWidth="1"/>
    <col min="7685" max="7685" width="7.125" style="2" customWidth="1"/>
    <col min="7686" max="7686" width="9.625" style="2" customWidth="1"/>
    <col min="7687" max="7687" width="7.125" style="2" customWidth="1"/>
    <col min="7688" max="7688" width="9.75" style="2" customWidth="1"/>
    <col min="7689" max="7689" width="7.25" style="2" customWidth="1"/>
    <col min="7690" max="7690" width="10.75" style="2" customWidth="1"/>
    <col min="7691" max="7691" width="7.625" style="2" customWidth="1"/>
    <col min="7692" max="7692" width="10.875" style="2" customWidth="1"/>
    <col min="7693" max="7693" width="7.625" style="2" customWidth="1"/>
    <col min="7694" max="7694" width="11.5" style="2" customWidth="1"/>
    <col min="7695" max="7695" width="7.375" style="2" customWidth="1"/>
    <col min="7696" max="7696" width="8" style="2" customWidth="1"/>
    <col min="7697" max="7697" width="7.375" style="2" customWidth="1"/>
    <col min="7698" max="7698" width="10.625" style="2" customWidth="1"/>
    <col min="7699" max="7699" width="8.25" style="2" customWidth="1"/>
    <col min="7700" max="7936" width="10.375" style="2"/>
    <col min="7937" max="7937" width="12.625" style="2" customWidth="1"/>
    <col min="7938" max="7938" width="11.75" style="2" customWidth="1"/>
    <col min="7939" max="7939" width="11.375" style="2" customWidth="1"/>
    <col min="7940" max="7940" width="10.625" style="2" customWidth="1"/>
    <col min="7941" max="7941" width="7.125" style="2" customWidth="1"/>
    <col min="7942" max="7942" width="9.625" style="2" customWidth="1"/>
    <col min="7943" max="7943" width="7.125" style="2" customWidth="1"/>
    <col min="7944" max="7944" width="9.75" style="2" customWidth="1"/>
    <col min="7945" max="7945" width="7.25" style="2" customWidth="1"/>
    <col min="7946" max="7946" width="10.75" style="2" customWidth="1"/>
    <col min="7947" max="7947" width="7.625" style="2" customWidth="1"/>
    <col min="7948" max="7948" width="10.875" style="2" customWidth="1"/>
    <col min="7949" max="7949" width="7.625" style="2" customWidth="1"/>
    <col min="7950" max="7950" width="11.5" style="2" customWidth="1"/>
    <col min="7951" max="7951" width="7.375" style="2" customWidth="1"/>
    <col min="7952" max="7952" width="8" style="2" customWidth="1"/>
    <col min="7953" max="7953" width="7.375" style="2" customWidth="1"/>
    <col min="7954" max="7954" width="10.625" style="2" customWidth="1"/>
    <col min="7955" max="7955" width="8.25" style="2" customWidth="1"/>
    <col min="7956" max="8192" width="10.375" style="2"/>
    <col min="8193" max="8193" width="12.625" style="2" customWidth="1"/>
    <col min="8194" max="8194" width="11.75" style="2" customWidth="1"/>
    <col min="8195" max="8195" width="11.375" style="2" customWidth="1"/>
    <col min="8196" max="8196" width="10.625" style="2" customWidth="1"/>
    <col min="8197" max="8197" width="7.125" style="2" customWidth="1"/>
    <col min="8198" max="8198" width="9.625" style="2" customWidth="1"/>
    <col min="8199" max="8199" width="7.125" style="2" customWidth="1"/>
    <col min="8200" max="8200" width="9.75" style="2" customWidth="1"/>
    <col min="8201" max="8201" width="7.25" style="2" customWidth="1"/>
    <col min="8202" max="8202" width="10.75" style="2" customWidth="1"/>
    <col min="8203" max="8203" width="7.625" style="2" customWidth="1"/>
    <col min="8204" max="8204" width="10.875" style="2" customWidth="1"/>
    <col min="8205" max="8205" width="7.625" style="2" customWidth="1"/>
    <col min="8206" max="8206" width="11.5" style="2" customWidth="1"/>
    <col min="8207" max="8207" width="7.375" style="2" customWidth="1"/>
    <col min="8208" max="8208" width="8" style="2" customWidth="1"/>
    <col min="8209" max="8209" width="7.375" style="2" customWidth="1"/>
    <col min="8210" max="8210" width="10.625" style="2" customWidth="1"/>
    <col min="8211" max="8211" width="8.25" style="2" customWidth="1"/>
    <col min="8212" max="8448" width="10.375" style="2"/>
    <col min="8449" max="8449" width="12.625" style="2" customWidth="1"/>
    <col min="8450" max="8450" width="11.75" style="2" customWidth="1"/>
    <col min="8451" max="8451" width="11.375" style="2" customWidth="1"/>
    <col min="8452" max="8452" width="10.625" style="2" customWidth="1"/>
    <col min="8453" max="8453" width="7.125" style="2" customWidth="1"/>
    <col min="8454" max="8454" width="9.625" style="2" customWidth="1"/>
    <col min="8455" max="8455" width="7.125" style="2" customWidth="1"/>
    <col min="8456" max="8456" width="9.75" style="2" customWidth="1"/>
    <col min="8457" max="8457" width="7.25" style="2" customWidth="1"/>
    <col min="8458" max="8458" width="10.75" style="2" customWidth="1"/>
    <col min="8459" max="8459" width="7.625" style="2" customWidth="1"/>
    <col min="8460" max="8460" width="10.875" style="2" customWidth="1"/>
    <col min="8461" max="8461" width="7.625" style="2" customWidth="1"/>
    <col min="8462" max="8462" width="11.5" style="2" customWidth="1"/>
    <col min="8463" max="8463" width="7.375" style="2" customWidth="1"/>
    <col min="8464" max="8464" width="8" style="2" customWidth="1"/>
    <col min="8465" max="8465" width="7.375" style="2" customWidth="1"/>
    <col min="8466" max="8466" width="10.625" style="2" customWidth="1"/>
    <col min="8467" max="8467" width="8.25" style="2" customWidth="1"/>
    <col min="8468" max="8704" width="10.375" style="2"/>
    <col min="8705" max="8705" width="12.625" style="2" customWidth="1"/>
    <col min="8706" max="8706" width="11.75" style="2" customWidth="1"/>
    <col min="8707" max="8707" width="11.375" style="2" customWidth="1"/>
    <col min="8708" max="8708" width="10.625" style="2" customWidth="1"/>
    <col min="8709" max="8709" width="7.125" style="2" customWidth="1"/>
    <col min="8710" max="8710" width="9.625" style="2" customWidth="1"/>
    <col min="8711" max="8711" width="7.125" style="2" customWidth="1"/>
    <col min="8712" max="8712" width="9.75" style="2" customWidth="1"/>
    <col min="8713" max="8713" width="7.25" style="2" customWidth="1"/>
    <col min="8714" max="8714" width="10.75" style="2" customWidth="1"/>
    <col min="8715" max="8715" width="7.625" style="2" customWidth="1"/>
    <col min="8716" max="8716" width="10.875" style="2" customWidth="1"/>
    <col min="8717" max="8717" width="7.625" style="2" customWidth="1"/>
    <col min="8718" max="8718" width="11.5" style="2" customWidth="1"/>
    <col min="8719" max="8719" width="7.375" style="2" customWidth="1"/>
    <col min="8720" max="8720" width="8" style="2" customWidth="1"/>
    <col min="8721" max="8721" width="7.375" style="2" customWidth="1"/>
    <col min="8722" max="8722" width="10.625" style="2" customWidth="1"/>
    <col min="8723" max="8723" width="8.25" style="2" customWidth="1"/>
    <col min="8724" max="8960" width="10.375" style="2"/>
    <col min="8961" max="8961" width="12.625" style="2" customWidth="1"/>
    <col min="8962" max="8962" width="11.75" style="2" customWidth="1"/>
    <col min="8963" max="8963" width="11.375" style="2" customWidth="1"/>
    <col min="8964" max="8964" width="10.625" style="2" customWidth="1"/>
    <col min="8965" max="8965" width="7.125" style="2" customWidth="1"/>
    <col min="8966" max="8966" width="9.625" style="2" customWidth="1"/>
    <col min="8967" max="8967" width="7.125" style="2" customWidth="1"/>
    <col min="8968" max="8968" width="9.75" style="2" customWidth="1"/>
    <col min="8969" max="8969" width="7.25" style="2" customWidth="1"/>
    <col min="8970" max="8970" width="10.75" style="2" customWidth="1"/>
    <col min="8971" max="8971" width="7.625" style="2" customWidth="1"/>
    <col min="8972" max="8972" width="10.875" style="2" customWidth="1"/>
    <col min="8973" max="8973" width="7.625" style="2" customWidth="1"/>
    <col min="8974" max="8974" width="11.5" style="2" customWidth="1"/>
    <col min="8975" max="8975" width="7.375" style="2" customWidth="1"/>
    <col min="8976" max="8976" width="8" style="2" customWidth="1"/>
    <col min="8977" max="8977" width="7.375" style="2" customWidth="1"/>
    <col min="8978" max="8978" width="10.625" style="2" customWidth="1"/>
    <col min="8979" max="8979" width="8.25" style="2" customWidth="1"/>
    <col min="8980" max="9216" width="10.375" style="2"/>
    <col min="9217" max="9217" width="12.625" style="2" customWidth="1"/>
    <col min="9218" max="9218" width="11.75" style="2" customWidth="1"/>
    <col min="9219" max="9219" width="11.375" style="2" customWidth="1"/>
    <col min="9220" max="9220" width="10.625" style="2" customWidth="1"/>
    <col min="9221" max="9221" width="7.125" style="2" customWidth="1"/>
    <col min="9222" max="9222" width="9.625" style="2" customWidth="1"/>
    <col min="9223" max="9223" width="7.125" style="2" customWidth="1"/>
    <col min="9224" max="9224" width="9.75" style="2" customWidth="1"/>
    <col min="9225" max="9225" width="7.25" style="2" customWidth="1"/>
    <col min="9226" max="9226" width="10.75" style="2" customWidth="1"/>
    <col min="9227" max="9227" width="7.625" style="2" customWidth="1"/>
    <col min="9228" max="9228" width="10.875" style="2" customWidth="1"/>
    <col min="9229" max="9229" width="7.625" style="2" customWidth="1"/>
    <col min="9230" max="9230" width="11.5" style="2" customWidth="1"/>
    <col min="9231" max="9231" width="7.375" style="2" customWidth="1"/>
    <col min="9232" max="9232" width="8" style="2" customWidth="1"/>
    <col min="9233" max="9233" width="7.375" style="2" customWidth="1"/>
    <col min="9234" max="9234" width="10.625" style="2" customWidth="1"/>
    <col min="9235" max="9235" width="8.25" style="2" customWidth="1"/>
    <col min="9236" max="9472" width="10.375" style="2"/>
    <col min="9473" max="9473" width="12.625" style="2" customWidth="1"/>
    <col min="9474" max="9474" width="11.75" style="2" customWidth="1"/>
    <col min="9475" max="9475" width="11.375" style="2" customWidth="1"/>
    <col min="9476" max="9476" width="10.625" style="2" customWidth="1"/>
    <col min="9477" max="9477" width="7.125" style="2" customWidth="1"/>
    <col min="9478" max="9478" width="9.625" style="2" customWidth="1"/>
    <col min="9479" max="9479" width="7.125" style="2" customWidth="1"/>
    <col min="9480" max="9480" width="9.75" style="2" customWidth="1"/>
    <col min="9481" max="9481" width="7.25" style="2" customWidth="1"/>
    <col min="9482" max="9482" width="10.75" style="2" customWidth="1"/>
    <col min="9483" max="9483" width="7.625" style="2" customWidth="1"/>
    <col min="9484" max="9484" width="10.875" style="2" customWidth="1"/>
    <col min="9485" max="9485" width="7.625" style="2" customWidth="1"/>
    <col min="9486" max="9486" width="11.5" style="2" customWidth="1"/>
    <col min="9487" max="9487" width="7.375" style="2" customWidth="1"/>
    <col min="9488" max="9488" width="8" style="2" customWidth="1"/>
    <col min="9489" max="9489" width="7.375" style="2" customWidth="1"/>
    <col min="9490" max="9490" width="10.625" style="2" customWidth="1"/>
    <col min="9491" max="9491" width="8.25" style="2" customWidth="1"/>
    <col min="9492" max="9728" width="10.375" style="2"/>
    <col min="9729" max="9729" width="12.625" style="2" customWidth="1"/>
    <col min="9730" max="9730" width="11.75" style="2" customWidth="1"/>
    <col min="9731" max="9731" width="11.375" style="2" customWidth="1"/>
    <col min="9732" max="9732" width="10.625" style="2" customWidth="1"/>
    <col min="9733" max="9733" width="7.125" style="2" customWidth="1"/>
    <col min="9734" max="9734" width="9.625" style="2" customWidth="1"/>
    <col min="9735" max="9735" width="7.125" style="2" customWidth="1"/>
    <col min="9736" max="9736" width="9.75" style="2" customWidth="1"/>
    <col min="9737" max="9737" width="7.25" style="2" customWidth="1"/>
    <col min="9738" max="9738" width="10.75" style="2" customWidth="1"/>
    <col min="9739" max="9739" width="7.625" style="2" customWidth="1"/>
    <col min="9740" max="9740" width="10.875" style="2" customWidth="1"/>
    <col min="9741" max="9741" width="7.625" style="2" customWidth="1"/>
    <col min="9742" max="9742" width="11.5" style="2" customWidth="1"/>
    <col min="9743" max="9743" width="7.375" style="2" customWidth="1"/>
    <col min="9744" max="9744" width="8" style="2" customWidth="1"/>
    <col min="9745" max="9745" width="7.375" style="2" customWidth="1"/>
    <col min="9746" max="9746" width="10.625" style="2" customWidth="1"/>
    <col min="9747" max="9747" width="8.25" style="2" customWidth="1"/>
    <col min="9748" max="9984" width="10.375" style="2"/>
    <col min="9985" max="9985" width="12.625" style="2" customWidth="1"/>
    <col min="9986" max="9986" width="11.75" style="2" customWidth="1"/>
    <col min="9987" max="9987" width="11.375" style="2" customWidth="1"/>
    <col min="9988" max="9988" width="10.625" style="2" customWidth="1"/>
    <col min="9989" max="9989" width="7.125" style="2" customWidth="1"/>
    <col min="9990" max="9990" width="9.625" style="2" customWidth="1"/>
    <col min="9991" max="9991" width="7.125" style="2" customWidth="1"/>
    <col min="9992" max="9992" width="9.75" style="2" customWidth="1"/>
    <col min="9993" max="9993" width="7.25" style="2" customWidth="1"/>
    <col min="9994" max="9994" width="10.75" style="2" customWidth="1"/>
    <col min="9995" max="9995" width="7.625" style="2" customWidth="1"/>
    <col min="9996" max="9996" width="10.875" style="2" customWidth="1"/>
    <col min="9997" max="9997" width="7.625" style="2" customWidth="1"/>
    <col min="9998" max="9998" width="11.5" style="2" customWidth="1"/>
    <col min="9999" max="9999" width="7.375" style="2" customWidth="1"/>
    <col min="10000" max="10000" width="8" style="2" customWidth="1"/>
    <col min="10001" max="10001" width="7.375" style="2" customWidth="1"/>
    <col min="10002" max="10002" width="10.625" style="2" customWidth="1"/>
    <col min="10003" max="10003" width="8.25" style="2" customWidth="1"/>
    <col min="10004" max="10240" width="10.375" style="2"/>
    <col min="10241" max="10241" width="12.625" style="2" customWidth="1"/>
    <col min="10242" max="10242" width="11.75" style="2" customWidth="1"/>
    <col min="10243" max="10243" width="11.375" style="2" customWidth="1"/>
    <col min="10244" max="10244" width="10.625" style="2" customWidth="1"/>
    <col min="10245" max="10245" width="7.125" style="2" customWidth="1"/>
    <col min="10246" max="10246" width="9.625" style="2" customWidth="1"/>
    <col min="10247" max="10247" width="7.125" style="2" customWidth="1"/>
    <col min="10248" max="10248" width="9.75" style="2" customWidth="1"/>
    <col min="10249" max="10249" width="7.25" style="2" customWidth="1"/>
    <col min="10250" max="10250" width="10.75" style="2" customWidth="1"/>
    <col min="10251" max="10251" width="7.625" style="2" customWidth="1"/>
    <col min="10252" max="10252" width="10.875" style="2" customWidth="1"/>
    <col min="10253" max="10253" width="7.625" style="2" customWidth="1"/>
    <col min="10254" max="10254" width="11.5" style="2" customWidth="1"/>
    <col min="10255" max="10255" width="7.375" style="2" customWidth="1"/>
    <col min="10256" max="10256" width="8" style="2" customWidth="1"/>
    <col min="10257" max="10257" width="7.375" style="2" customWidth="1"/>
    <col min="10258" max="10258" width="10.625" style="2" customWidth="1"/>
    <col min="10259" max="10259" width="8.25" style="2" customWidth="1"/>
    <col min="10260" max="10496" width="10.375" style="2"/>
    <col min="10497" max="10497" width="12.625" style="2" customWidth="1"/>
    <col min="10498" max="10498" width="11.75" style="2" customWidth="1"/>
    <col min="10499" max="10499" width="11.375" style="2" customWidth="1"/>
    <col min="10500" max="10500" width="10.625" style="2" customWidth="1"/>
    <col min="10501" max="10501" width="7.125" style="2" customWidth="1"/>
    <col min="10502" max="10502" width="9.625" style="2" customWidth="1"/>
    <col min="10503" max="10503" width="7.125" style="2" customWidth="1"/>
    <col min="10504" max="10504" width="9.75" style="2" customWidth="1"/>
    <col min="10505" max="10505" width="7.25" style="2" customWidth="1"/>
    <col min="10506" max="10506" width="10.75" style="2" customWidth="1"/>
    <col min="10507" max="10507" width="7.625" style="2" customWidth="1"/>
    <col min="10508" max="10508" width="10.875" style="2" customWidth="1"/>
    <col min="10509" max="10509" width="7.625" style="2" customWidth="1"/>
    <col min="10510" max="10510" width="11.5" style="2" customWidth="1"/>
    <col min="10511" max="10511" width="7.375" style="2" customWidth="1"/>
    <col min="10512" max="10512" width="8" style="2" customWidth="1"/>
    <col min="10513" max="10513" width="7.375" style="2" customWidth="1"/>
    <col min="10514" max="10514" width="10.625" style="2" customWidth="1"/>
    <col min="10515" max="10515" width="8.25" style="2" customWidth="1"/>
    <col min="10516" max="10752" width="10.375" style="2"/>
    <col min="10753" max="10753" width="12.625" style="2" customWidth="1"/>
    <col min="10754" max="10754" width="11.75" style="2" customWidth="1"/>
    <col min="10755" max="10755" width="11.375" style="2" customWidth="1"/>
    <col min="10756" max="10756" width="10.625" style="2" customWidth="1"/>
    <col min="10757" max="10757" width="7.125" style="2" customWidth="1"/>
    <col min="10758" max="10758" width="9.625" style="2" customWidth="1"/>
    <col min="10759" max="10759" width="7.125" style="2" customWidth="1"/>
    <col min="10760" max="10760" width="9.75" style="2" customWidth="1"/>
    <col min="10761" max="10761" width="7.25" style="2" customWidth="1"/>
    <col min="10762" max="10762" width="10.75" style="2" customWidth="1"/>
    <col min="10763" max="10763" width="7.625" style="2" customWidth="1"/>
    <col min="10764" max="10764" width="10.875" style="2" customWidth="1"/>
    <col min="10765" max="10765" width="7.625" style="2" customWidth="1"/>
    <col min="10766" max="10766" width="11.5" style="2" customWidth="1"/>
    <col min="10767" max="10767" width="7.375" style="2" customWidth="1"/>
    <col min="10768" max="10768" width="8" style="2" customWidth="1"/>
    <col min="10769" max="10769" width="7.375" style="2" customWidth="1"/>
    <col min="10770" max="10770" width="10.625" style="2" customWidth="1"/>
    <col min="10771" max="10771" width="8.25" style="2" customWidth="1"/>
    <col min="10772" max="11008" width="10.375" style="2"/>
    <col min="11009" max="11009" width="12.625" style="2" customWidth="1"/>
    <col min="11010" max="11010" width="11.75" style="2" customWidth="1"/>
    <col min="11011" max="11011" width="11.375" style="2" customWidth="1"/>
    <col min="11012" max="11012" width="10.625" style="2" customWidth="1"/>
    <col min="11013" max="11013" width="7.125" style="2" customWidth="1"/>
    <col min="11014" max="11014" width="9.625" style="2" customWidth="1"/>
    <col min="11015" max="11015" width="7.125" style="2" customWidth="1"/>
    <col min="11016" max="11016" width="9.75" style="2" customWidth="1"/>
    <col min="11017" max="11017" width="7.25" style="2" customWidth="1"/>
    <col min="11018" max="11018" width="10.75" style="2" customWidth="1"/>
    <col min="11019" max="11019" width="7.625" style="2" customWidth="1"/>
    <col min="11020" max="11020" width="10.875" style="2" customWidth="1"/>
    <col min="11021" max="11021" width="7.625" style="2" customWidth="1"/>
    <col min="11022" max="11022" width="11.5" style="2" customWidth="1"/>
    <col min="11023" max="11023" width="7.375" style="2" customWidth="1"/>
    <col min="11024" max="11024" width="8" style="2" customWidth="1"/>
    <col min="11025" max="11025" width="7.375" style="2" customWidth="1"/>
    <col min="11026" max="11026" width="10.625" style="2" customWidth="1"/>
    <col min="11027" max="11027" width="8.25" style="2" customWidth="1"/>
    <col min="11028" max="11264" width="10.375" style="2"/>
    <col min="11265" max="11265" width="12.625" style="2" customWidth="1"/>
    <col min="11266" max="11266" width="11.75" style="2" customWidth="1"/>
    <col min="11267" max="11267" width="11.375" style="2" customWidth="1"/>
    <col min="11268" max="11268" width="10.625" style="2" customWidth="1"/>
    <col min="11269" max="11269" width="7.125" style="2" customWidth="1"/>
    <col min="11270" max="11270" width="9.625" style="2" customWidth="1"/>
    <col min="11271" max="11271" width="7.125" style="2" customWidth="1"/>
    <col min="11272" max="11272" width="9.75" style="2" customWidth="1"/>
    <col min="11273" max="11273" width="7.25" style="2" customWidth="1"/>
    <col min="11274" max="11274" width="10.75" style="2" customWidth="1"/>
    <col min="11275" max="11275" width="7.625" style="2" customWidth="1"/>
    <col min="11276" max="11276" width="10.875" style="2" customWidth="1"/>
    <col min="11277" max="11277" width="7.625" style="2" customWidth="1"/>
    <col min="11278" max="11278" width="11.5" style="2" customWidth="1"/>
    <col min="11279" max="11279" width="7.375" style="2" customWidth="1"/>
    <col min="11280" max="11280" width="8" style="2" customWidth="1"/>
    <col min="11281" max="11281" width="7.375" style="2" customWidth="1"/>
    <col min="11282" max="11282" width="10.625" style="2" customWidth="1"/>
    <col min="11283" max="11283" width="8.25" style="2" customWidth="1"/>
    <col min="11284" max="11520" width="10.375" style="2"/>
    <col min="11521" max="11521" width="12.625" style="2" customWidth="1"/>
    <col min="11522" max="11522" width="11.75" style="2" customWidth="1"/>
    <col min="11523" max="11523" width="11.375" style="2" customWidth="1"/>
    <col min="11524" max="11524" width="10.625" style="2" customWidth="1"/>
    <col min="11525" max="11525" width="7.125" style="2" customWidth="1"/>
    <col min="11526" max="11526" width="9.625" style="2" customWidth="1"/>
    <col min="11527" max="11527" width="7.125" style="2" customWidth="1"/>
    <col min="11528" max="11528" width="9.75" style="2" customWidth="1"/>
    <col min="11529" max="11529" width="7.25" style="2" customWidth="1"/>
    <col min="11530" max="11530" width="10.75" style="2" customWidth="1"/>
    <col min="11531" max="11531" width="7.625" style="2" customWidth="1"/>
    <col min="11532" max="11532" width="10.875" style="2" customWidth="1"/>
    <col min="11533" max="11533" width="7.625" style="2" customWidth="1"/>
    <col min="11534" max="11534" width="11.5" style="2" customWidth="1"/>
    <col min="11535" max="11535" width="7.375" style="2" customWidth="1"/>
    <col min="11536" max="11536" width="8" style="2" customWidth="1"/>
    <col min="11537" max="11537" width="7.375" style="2" customWidth="1"/>
    <col min="11538" max="11538" width="10.625" style="2" customWidth="1"/>
    <col min="11539" max="11539" width="8.25" style="2" customWidth="1"/>
    <col min="11540" max="11776" width="10.375" style="2"/>
    <col min="11777" max="11777" width="12.625" style="2" customWidth="1"/>
    <col min="11778" max="11778" width="11.75" style="2" customWidth="1"/>
    <col min="11779" max="11779" width="11.375" style="2" customWidth="1"/>
    <col min="11780" max="11780" width="10.625" style="2" customWidth="1"/>
    <col min="11781" max="11781" width="7.125" style="2" customWidth="1"/>
    <col min="11782" max="11782" width="9.625" style="2" customWidth="1"/>
    <col min="11783" max="11783" width="7.125" style="2" customWidth="1"/>
    <col min="11784" max="11784" width="9.75" style="2" customWidth="1"/>
    <col min="11785" max="11785" width="7.25" style="2" customWidth="1"/>
    <col min="11786" max="11786" width="10.75" style="2" customWidth="1"/>
    <col min="11787" max="11787" width="7.625" style="2" customWidth="1"/>
    <col min="11788" max="11788" width="10.875" style="2" customWidth="1"/>
    <col min="11789" max="11789" width="7.625" style="2" customWidth="1"/>
    <col min="11790" max="11790" width="11.5" style="2" customWidth="1"/>
    <col min="11791" max="11791" width="7.375" style="2" customWidth="1"/>
    <col min="11792" max="11792" width="8" style="2" customWidth="1"/>
    <col min="11793" max="11793" width="7.375" style="2" customWidth="1"/>
    <col min="11794" max="11794" width="10.625" style="2" customWidth="1"/>
    <col min="11795" max="11795" width="8.25" style="2" customWidth="1"/>
    <col min="11796" max="12032" width="10.375" style="2"/>
    <col min="12033" max="12033" width="12.625" style="2" customWidth="1"/>
    <col min="12034" max="12034" width="11.75" style="2" customWidth="1"/>
    <col min="12035" max="12035" width="11.375" style="2" customWidth="1"/>
    <col min="12036" max="12036" width="10.625" style="2" customWidth="1"/>
    <col min="12037" max="12037" width="7.125" style="2" customWidth="1"/>
    <col min="12038" max="12038" width="9.625" style="2" customWidth="1"/>
    <col min="12039" max="12039" width="7.125" style="2" customWidth="1"/>
    <col min="12040" max="12040" width="9.75" style="2" customWidth="1"/>
    <col min="12041" max="12041" width="7.25" style="2" customWidth="1"/>
    <col min="12042" max="12042" width="10.75" style="2" customWidth="1"/>
    <col min="12043" max="12043" width="7.625" style="2" customWidth="1"/>
    <col min="12044" max="12044" width="10.875" style="2" customWidth="1"/>
    <col min="12045" max="12045" width="7.625" style="2" customWidth="1"/>
    <col min="12046" max="12046" width="11.5" style="2" customWidth="1"/>
    <col min="12047" max="12047" width="7.375" style="2" customWidth="1"/>
    <col min="12048" max="12048" width="8" style="2" customWidth="1"/>
    <col min="12049" max="12049" width="7.375" style="2" customWidth="1"/>
    <col min="12050" max="12050" width="10.625" style="2" customWidth="1"/>
    <col min="12051" max="12051" width="8.25" style="2" customWidth="1"/>
    <col min="12052" max="12288" width="10.375" style="2"/>
    <col min="12289" max="12289" width="12.625" style="2" customWidth="1"/>
    <col min="12290" max="12290" width="11.75" style="2" customWidth="1"/>
    <col min="12291" max="12291" width="11.375" style="2" customWidth="1"/>
    <col min="12292" max="12292" width="10.625" style="2" customWidth="1"/>
    <col min="12293" max="12293" width="7.125" style="2" customWidth="1"/>
    <col min="12294" max="12294" width="9.625" style="2" customWidth="1"/>
    <col min="12295" max="12295" width="7.125" style="2" customWidth="1"/>
    <col min="12296" max="12296" width="9.75" style="2" customWidth="1"/>
    <col min="12297" max="12297" width="7.25" style="2" customWidth="1"/>
    <col min="12298" max="12298" width="10.75" style="2" customWidth="1"/>
    <col min="12299" max="12299" width="7.625" style="2" customWidth="1"/>
    <col min="12300" max="12300" width="10.875" style="2" customWidth="1"/>
    <col min="12301" max="12301" width="7.625" style="2" customWidth="1"/>
    <col min="12302" max="12302" width="11.5" style="2" customWidth="1"/>
    <col min="12303" max="12303" width="7.375" style="2" customWidth="1"/>
    <col min="12304" max="12304" width="8" style="2" customWidth="1"/>
    <col min="12305" max="12305" width="7.375" style="2" customWidth="1"/>
    <col min="12306" max="12306" width="10.625" style="2" customWidth="1"/>
    <col min="12307" max="12307" width="8.25" style="2" customWidth="1"/>
    <col min="12308" max="12544" width="10.375" style="2"/>
    <col min="12545" max="12545" width="12.625" style="2" customWidth="1"/>
    <col min="12546" max="12546" width="11.75" style="2" customWidth="1"/>
    <col min="12547" max="12547" width="11.375" style="2" customWidth="1"/>
    <col min="12548" max="12548" width="10.625" style="2" customWidth="1"/>
    <col min="12549" max="12549" width="7.125" style="2" customWidth="1"/>
    <col min="12550" max="12550" width="9.625" style="2" customWidth="1"/>
    <col min="12551" max="12551" width="7.125" style="2" customWidth="1"/>
    <col min="12552" max="12552" width="9.75" style="2" customWidth="1"/>
    <col min="12553" max="12553" width="7.25" style="2" customWidth="1"/>
    <col min="12554" max="12554" width="10.75" style="2" customWidth="1"/>
    <col min="12555" max="12555" width="7.625" style="2" customWidth="1"/>
    <col min="12556" max="12556" width="10.875" style="2" customWidth="1"/>
    <col min="12557" max="12557" width="7.625" style="2" customWidth="1"/>
    <col min="12558" max="12558" width="11.5" style="2" customWidth="1"/>
    <col min="12559" max="12559" width="7.375" style="2" customWidth="1"/>
    <col min="12560" max="12560" width="8" style="2" customWidth="1"/>
    <col min="12561" max="12561" width="7.375" style="2" customWidth="1"/>
    <col min="12562" max="12562" width="10.625" style="2" customWidth="1"/>
    <col min="12563" max="12563" width="8.25" style="2" customWidth="1"/>
    <col min="12564" max="12800" width="10.375" style="2"/>
    <col min="12801" max="12801" width="12.625" style="2" customWidth="1"/>
    <col min="12802" max="12802" width="11.75" style="2" customWidth="1"/>
    <col min="12803" max="12803" width="11.375" style="2" customWidth="1"/>
    <col min="12804" max="12804" width="10.625" style="2" customWidth="1"/>
    <col min="12805" max="12805" width="7.125" style="2" customWidth="1"/>
    <col min="12806" max="12806" width="9.625" style="2" customWidth="1"/>
    <col min="12807" max="12807" width="7.125" style="2" customWidth="1"/>
    <col min="12808" max="12808" width="9.75" style="2" customWidth="1"/>
    <col min="12809" max="12809" width="7.25" style="2" customWidth="1"/>
    <col min="12810" max="12810" width="10.75" style="2" customWidth="1"/>
    <col min="12811" max="12811" width="7.625" style="2" customWidth="1"/>
    <col min="12812" max="12812" width="10.875" style="2" customWidth="1"/>
    <col min="12813" max="12813" width="7.625" style="2" customWidth="1"/>
    <col min="12814" max="12814" width="11.5" style="2" customWidth="1"/>
    <col min="12815" max="12815" width="7.375" style="2" customWidth="1"/>
    <col min="12816" max="12816" width="8" style="2" customWidth="1"/>
    <col min="12817" max="12817" width="7.375" style="2" customWidth="1"/>
    <col min="12818" max="12818" width="10.625" style="2" customWidth="1"/>
    <col min="12819" max="12819" width="8.25" style="2" customWidth="1"/>
    <col min="12820" max="13056" width="10.375" style="2"/>
    <col min="13057" max="13057" width="12.625" style="2" customWidth="1"/>
    <col min="13058" max="13058" width="11.75" style="2" customWidth="1"/>
    <col min="13059" max="13059" width="11.375" style="2" customWidth="1"/>
    <col min="13060" max="13060" width="10.625" style="2" customWidth="1"/>
    <col min="13061" max="13061" width="7.125" style="2" customWidth="1"/>
    <col min="13062" max="13062" width="9.625" style="2" customWidth="1"/>
    <col min="13063" max="13063" width="7.125" style="2" customWidth="1"/>
    <col min="13064" max="13064" width="9.75" style="2" customWidth="1"/>
    <col min="13065" max="13065" width="7.25" style="2" customWidth="1"/>
    <col min="13066" max="13066" width="10.75" style="2" customWidth="1"/>
    <col min="13067" max="13067" width="7.625" style="2" customWidth="1"/>
    <col min="13068" max="13068" width="10.875" style="2" customWidth="1"/>
    <col min="13069" max="13069" width="7.625" style="2" customWidth="1"/>
    <col min="13070" max="13070" width="11.5" style="2" customWidth="1"/>
    <col min="13071" max="13071" width="7.375" style="2" customWidth="1"/>
    <col min="13072" max="13072" width="8" style="2" customWidth="1"/>
    <col min="13073" max="13073" width="7.375" style="2" customWidth="1"/>
    <col min="13074" max="13074" width="10.625" style="2" customWidth="1"/>
    <col min="13075" max="13075" width="8.25" style="2" customWidth="1"/>
    <col min="13076" max="13312" width="10.375" style="2"/>
    <col min="13313" max="13313" width="12.625" style="2" customWidth="1"/>
    <col min="13314" max="13314" width="11.75" style="2" customWidth="1"/>
    <col min="13315" max="13315" width="11.375" style="2" customWidth="1"/>
    <col min="13316" max="13316" width="10.625" style="2" customWidth="1"/>
    <col min="13317" max="13317" width="7.125" style="2" customWidth="1"/>
    <col min="13318" max="13318" width="9.625" style="2" customWidth="1"/>
    <col min="13319" max="13319" width="7.125" style="2" customWidth="1"/>
    <col min="13320" max="13320" width="9.75" style="2" customWidth="1"/>
    <col min="13321" max="13321" width="7.25" style="2" customWidth="1"/>
    <col min="13322" max="13322" width="10.75" style="2" customWidth="1"/>
    <col min="13323" max="13323" width="7.625" style="2" customWidth="1"/>
    <col min="13324" max="13324" width="10.875" style="2" customWidth="1"/>
    <col min="13325" max="13325" width="7.625" style="2" customWidth="1"/>
    <col min="13326" max="13326" width="11.5" style="2" customWidth="1"/>
    <col min="13327" max="13327" width="7.375" style="2" customWidth="1"/>
    <col min="13328" max="13328" width="8" style="2" customWidth="1"/>
    <col min="13329" max="13329" width="7.375" style="2" customWidth="1"/>
    <col min="13330" max="13330" width="10.625" style="2" customWidth="1"/>
    <col min="13331" max="13331" width="8.25" style="2" customWidth="1"/>
    <col min="13332" max="13568" width="10.375" style="2"/>
    <col min="13569" max="13569" width="12.625" style="2" customWidth="1"/>
    <col min="13570" max="13570" width="11.75" style="2" customWidth="1"/>
    <col min="13571" max="13571" width="11.375" style="2" customWidth="1"/>
    <col min="13572" max="13572" width="10.625" style="2" customWidth="1"/>
    <col min="13573" max="13573" width="7.125" style="2" customWidth="1"/>
    <col min="13574" max="13574" width="9.625" style="2" customWidth="1"/>
    <col min="13575" max="13575" width="7.125" style="2" customWidth="1"/>
    <col min="13576" max="13576" width="9.75" style="2" customWidth="1"/>
    <col min="13577" max="13577" width="7.25" style="2" customWidth="1"/>
    <col min="13578" max="13578" width="10.75" style="2" customWidth="1"/>
    <col min="13579" max="13579" width="7.625" style="2" customWidth="1"/>
    <col min="13580" max="13580" width="10.875" style="2" customWidth="1"/>
    <col min="13581" max="13581" width="7.625" style="2" customWidth="1"/>
    <col min="13582" max="13582" width="11.5" style="2" customWidth="1"/>
    <col min="13583" max="13583" width="7.375" style="2" customWidth="1"/>
    <col min="13584" max="13584" width="8" style="2" customWidth="1"/>
    <col min="13585" max="13585" width="7.375" style="2" customWidth="1"/>
    <col min="13586" max="13586" width="10.625" style="2" customWidth="1"/>
    <col min="13587" max="13587" width="8.25" style="2" customWidth="1"/>
    <col min="13588" max="13824" width="10.375" style="2"/>
    <col min="13825" max="13825" width="12.625" style="2" customWidth="1"/>
    <col min="13826" max="13826" width="11.75" style="2" customWidth="1"/>
    <col min="13827" max="13827" width="11.375" style="2" customWidth="1"/>
    <col min="13828" max="13828" width="10.625" style="2" customWidth="1"/>
    <col min="13829" max="13829" width="7.125" style="2" customWidth="1"/>
    <col min="13830" max="13830" width="9.625" style="2" customWidth="1"/>
    <col min="13831" max="13831" width="7.125" style="2" customWidth="1"/>
    <col min="13832" max="13832" width="9.75" style="2" customWidth="1"/>
    <col min="13833" max="13833" width="7.25" style="2" customWidth="1"/>
    <col min="13834" max="13834" width="10.75" style="2" customWidth="1"/>
    <col min="13835" max="13835" width="7.625" style="2" customWidth="1"/>
    <col min="13836" max="13836" width="10.875" style="2" customWidth="1"/>
    <col min="13837" max="13837" width="7.625" style="2" customWidth="1"/>
    <col min="13838" max="13838" width="11.5" style="2" customWidth="1"/>
    <col min="13839" max="13839" width="7.375" style="2" customWidth="1"/>
    <col min="13840" max="13840" width="8" style="2" customWidth="1"/>
    <col min="13841" max="13841" width="7.375" style="2" customWidth="1"/>
    <col min="13842" max="13842" width="10.625" style="2" customWidth="1"/>
    <col min="13843" max="13843" width="8.25" style="2" customWidth="1"/>
    <col min="13844" max="14080" width="10.375" style="2"/>
    <col min="14081" max="14081" width="12.625" style="2" customWidth="1"/>
    <col min="14082" max="14082" width="11.75" style="2" customWidth="1"/>
    <col min="14083" max="14083" width="11.375" style="2" customWidth="1"/>
    <col min="14084" max="14084" width="10.625" style="2" customWidth="1"/>
    <col min="14085" max="14085" width="7.125" style="2" customWidth="1"/>
    <col min="14086" max="14086" width="9.625" style="2" customWidth="1"/>
    <col min="14087" max="14087" width="7.125" style="2" customWidth="1"/>
    <col min="14088" max="14088" width="9.75" style="2" customWidth="1"/>
    <col min="14089" max="14089" width="7.25" style="2" customWidth="1"/>
    <col min="14090" max="14090" width="10.75" style="2" customWidth="1"/>
    <col min="14091" max="14091" width="7.625" style="2" customWidth="1"/>
    <col min="14092" max="14092" width="10.875" style="2" customWidth="1"/>
    <col min="14093" max="14093" width="7.625" style="2" customWidth="1"/>
    <col min="14094" max="14094" width="11.5" style="2" customWidth="1"/>
    <col min="14095" max="14095" width="7.375" style="2" customWidth="1"/>
    <col min="14096" max="14096" width="8" style="2" customWidth="1"/>
    <col min="14097" max="14097" width="7.375" style="2" customWidth="1"/>
    <col min="14098" max="14098" width="10.625" style="2" customWidth="1"/>
    <col min="14099" max="14099" width="8.25" style="2" customWidth="1"/>
    <col min="14100" max="14336" width="10.375" style="2"/>
    <col min="14337" max="14337" width="12.625" style="2" customWidth="1"/>
    <col min="14338" max="14338" width="11.75" style="2" customWidth="1"/>
    <col min="14339" max="14339" width="11.375" style="2" customWidth="1"/>
    <col min="14340" max="14340" width="10.625" style="2" customWidth="1"/>
    <col min="14341" max="14341" width="7.125" style="2" customWidth="1"/>
    <col min="14342" max="14342" width="9.625" style="2" customWidth="1"/>
    <col min="14343" max="14343" width="7.125" style="2" customWidth="1"/>
    <col min="14344" max="14344" width="9.75" style="2" customWidth="1"/>
    <col min="14345" max="14345" width="7.25" style="2" customWidth="1"/>
    <col min="14346" max="14346" width="10.75" style="2" customWidth="1"/>
    <col min="14347" max="14347" width="7.625" style="2" customWidth="1"/>
    <col min="14348" max="14348" width="10.875" style="2" customWidth="1"/>
    <col min="14349" max="14349" width="7.625" style="2" customWidth="1"/>
    <col min="14350" max="14350" width="11.5" style="2" customWidth="1"/>
    <col min="14351" max="14351" width="7.375" style="2" customWidth="1"/>
    <col min="14352" max="14352" width="8" style="2" customWidth="1"/>
    <col min="14353" max="14353" width="7.375" style="2" customWidth="1"/>
    <col min="14354" max="14354" width="10.625" style="2" customWidth="1"/>
    <col min="14355" max="14355" width="8.25" style="2" customWidth="1"/>
    <col min="14356" max="14592" width="10.375" style="2"/>
    <col min="14593" max="14593" width="12.625" style="2" customWidth="1"/>
    <col min="14594" max="14594" width="11.75" style="2" customWidth="1"/>
    <col min="14595" max="14595" width="11.375" style="2" customWidth="1"/>
    <col min="14596" max="14596" width="10.625" style="2" customWidth="1"/>
    <col min="14597" max="14597" width="7.125" style="2" customWidth="1"/>
    <col min="14598" max="14598" width="9.625" style="2" customWidth="1"/>
    <col min="14599" max="14599" width="7.125" style="2" customWidth="1"/>
    <col min="14600" max="14600" width="9.75" style="2" customWidth="1"/>
    <col min="14601" max="14601" width="7.25" style="2" customWidth="1"/>
    <col min="14602" max="14602" width="10.75" style="2" customWidth="1"/>
    <col min="14603" max="14603" width="7.625" style="2" customWidth="1"/>
    <col min="14604" max="14604" width="10.875" style="2" customWidth="1"/>
    <col min="14605" max="14605" width="7.625" style="2" customWidth="1"/>
    <col min="14606" max="14606" width="11.5" style="2" customWidth="1"/>
    <col min="14607" max="14607" width="7.375" style="2" customWidth="1"/>
    <col min="14608" max="14608" width="8" style="2" customWidth="1"/>
    <col min="14609" max="14609" width="7.375" style="2" customWidth="1"/>
    <col min="14610" max="14610" width="10.625" style="2" customWidth="1"/>
    <col min="14611" max="14611" width="8.25" style="2" customWidth="1"/>
    <col min="14612" max="14848" width="10.375" style="2"/>
    <col min="14849" max="14849" width="12.625" style="2" customWidth="1"/>
    <col min="14850" max="14850" width="11.75" style="2" customWidth="1"/>
    <col min="14851" max="14851" width="11.375" style="2" customWidth="1"/>
    <col min="14852" max="14852" width="10.625" style="2" customWidth="1"/>
    <col min="14853" max="14853" width="7.125" style="2" customWidth="1"/>
    <col min="14854" max="14854" width="9.625" style="2" customWidth="1"/>
    <col min="14855" max="14855" width="7.125" style="2" customWidth="1"/>
    <col min="14856" max="14856" width="9.75" style="2" customWidth="1"/>
    <col min="14857" max="14857" width="7.25" style="2" customWidth="1"/>
    <col min="14858" max="14858" width="10.75" style="2" customWidth="1"/>
    <col min="14859" max="14859" width="7.625" style="2" customWidth="1"/>
    <col min="14860" max="14860" width="10.875" style="2" customWidth="1"/>
    <col min="14861" max="14861" width="7.625" style="2" customWidth="1"/>
    <col min="14862" max="14862" width="11.5" style="2" customWidth="1"/>
    <col min="14863" max="14863" width="7.375" style="2" customWidth="1"/>
    <col min="14864" max="14864" width="8" style="2" customWidth="1"/>
    <col min="14865" max="14865" width="7.375" style="2" customWidth="1"/>
    <col min="14866" max="14866" width="10.625" style="2" customWidth="1"/>
    <col min="14867" max="14867" width="8.25" style="2" customWidth="1"/>
    <col min="14868" max="15104" width="10.375" style="2"/>
    <col min="15105" max="15105" width="12.625" style="2" customWidth="1"/>
    <col min="15106" max="15106" width="11.75" style="2" customWidth="1"/>
    <col min="15107" max="15107" width="11.375" style="2" customWidth="1"/>
    <col min="15108" max="15108" width="10.625" style="2" customWidth="1"/>
    <col min="15109" max="15109" width="7.125" style="2" customWidth="1"/>
    <col min="15110" max="15110" width="9.625" style="2" customWidth="1"/>
    <col min="15111" max="15111" width="7.125" style="2" customWidth="1"/>
    <col min="15112" max="15112" width="9.75" style="2" customWidth="1"/>
    <col min="15113" max="15113" width="7.25" style="2" customWidth="1"/>
    <col min="15114" max="15114" width="10.75" style="2" customWidth="1"/>
    <col min="15115" max="15115" width="7.625" style="2" customWidth="1"/>
    <col min="15116" max="15116" width="10.875" style="2" customWidth="1"/>
    <col min="15117" max="15117" width="7.625" style="2" customWidth="1"/>
    <col min="15118" max="15118" width="11.5" style="2" customWidth="1"/>
    <col min="15119" max="15119" width="7.375" style="2" customWidth="1"/>
    <col min="15120" max="15120" width="8" style="2" customWidth="1"/>
    <col min="15121" max="15121" width="7.375" style="2" customWidth="1"/>
    <col min="15122" max="15122" width="10.625" style="2" customWidth="1"/>
    <col min="15123" max="15123" width="8.25" style="2" customWidth="1"/>
    <col min="15124" max="15360" width="10.375" style="2"/>
    <col min="15361" max="15361" width="12.625" style="2" customWidth="1"/>
    <col min="15362" max="15362" width="11.75" style="2" customWidth="1"/>
    <col min="15363" max="15363" width="11.375" style="2" customWidth="1"/>
    <col min="15364" max="15364" width="10.625" style="2" customWidth="1"/>
    <col min="15365" max="15365" width="7.125" style="2" customWidth="1"/>
    <col min="15366" max="15366" width="9.625" style="2" customWidth="1"/>
    <col min="15367" max="15367" width="7.125" style="2" customWidth="1"/>
    <col min="15368" max="15368" width="9.75" style="2" customWidth="1"/>
    <col min="15369" max="15369" width="7.25" style="2" customWidth="1"/>
    <col min="15370" max="15370" width="10.75" style="2" customWidth="1"/>
    <col min="15371" max="15371" width="7.625" style="2" customWidth="1"/>
    <col min="15372" max="15372" width="10.875" style="2" customWidth="1"/>
    <col min="15373" max="15373" width="7.625" style="2" customWidth="1"/>
    <col min="15374" max="15374" width="11.5" style="2" customWidth="1"/>
    <col min="15375" max="15375" width="7.375" style="2" customWidth="1"/>
    <col min="15376" max="15376" width="8" style="2" customWidth="1"/>
    <col min="15377" max="15377" width="7.375" style="2" customWidth="1"/>
    <col min="15378" max="15378" width="10.625" style="2" customWidth="1"/>
    <col min="15379" max="15379" width="8.25" style="2" customWidth="1"/>
    <col min="15380" max="15616" width="10.375" style="2"/>
    <col min="15617" max="15617" width="12.625" style="2" customWidth="1"/>
    <col min="15618" max="15618" width="11.75" style="2" customWidth="1"/>
    <col min="15619" max="15619" width="11.375" style="2" customWidth="1"/>
    <col min="15620" max="15620" width="10.625" style="2" customWidth="1"/>
    <col min="15621" max="15621" width="7.125" style="2" customWidth="1"/>
    <col min="15622" max="15622" width="9.625" style="2" customWidth="1"/>
    <col min="15623" max="15623" width="7.125" style="2" customWidth="1"/>
    <col min="15624" max="15624" width="9.75" style="2" customWidth="1"/>
    <col min="15625" max="15625" width="7.25" style="2" customWidth="1"/>
    <col min="15626" max="15626" width="10.75" style="2" customWidth="1"/>
    <col min="15627" max="15627" width="7.625" style="2" customWidth="1"/>
    <col min="15628" max="15628" width="10.875" style="2" customWidth="1"/>
    <col min="15629" max="15629" width="7.625" style="2" customWidth="1"/>
    <col min="15630" max="15630" width="11.5" style="2" customWidth="1"/>
    <col min="15631" max="15631" width="7.375" style="2" customWidth="1"/>
    <col min="15632" max="15632" width="8" style="2" customWidth="1"/>
    <col min="15633" max="15633" width="7.375" style="2" customWidth="1"/>
    <col min="15634" max="15634" width="10.625" style="2" customWidth="1"/>
    <col min="15635" max="15635" width="8.25" style="2" customWidth="1"/>
    <col min="15636" max="15872" width="10.375" style="2"/>
    <col min="15873" max="15873" width="12.625" style="2" customWidth="1"/>
    <col min="15874" max="15874" width="11.75" style="2" customWidth="1"/>
    <col min="15875" max="15875" width="11.375" style="2" customWidth="1"/>
    <col min="15876" max="15876" width="10.625" style="2" customWidth="1"/>
    <col min="15877" max="15877" width="7.125" style="2" customWidth="1"/>
    <col min="15878" max="15878" width="9.625" style="2" customWidth="1"/>
    <col min="15879" max="15879" width="7.125" style="2" customWidth="1"/>
    <col min="15880" max="15880" width="9.75" style="2" customWidth="1"/>
    <col min="15881" max="15881" width="7.25" style="2" customWidth="1"/>
    <col min="15882" max="15882" width="10.75" style="2" customWidth="1"/>
    <col min="15883" max="15883" width="7.625" style="2" customWidth="1"/>
    <col min="15884" max="15884" width="10.875" style="2" customWidth="1"/>
    <col min="15885" max="15885" width="7.625" style="2" customWidth="1"/>
    <col min="15886" max="15886" width="11.5" style="2" customWidth="1"/>
    <col min="15887" max="15887" width="7.375" style="2" customWidth="1"/>
    <col min="15888" max="15888" width="8" style="2" customWidth="1"/>
    <col min="15889" max="15889" width="7.375" style="2" customWidth="1"/>
    <col min="15890" max="15890" width="10.625" style="2" customWidth="1"/>
    <col min="15891" max="15891" width="8.25" style="2" customWidth="1"/>
    <col min="15892" max="16128" width="10.375" style="2"/>
    <col min="16129" max="16129" width="12.625" style="2" customWidth="1"/>
    <col min="16130" max="16130" width="11.75" style="2" customWidth="1"/>
    <col min="16131" max="16131" width="11.375" style="2" customWidth="1"/>
    <col min="16132" max="16132" width="10.625" style="2" customWidth="1"/>
    <col min="16133" max="16133" width="7.125" style="2" customWidth="1"/>
    <col min="16134" max="16134" width="9.625" style="2" customWidth="1"/>
    <col min="16135" max="16135" width="7.125" style="2" customWidth="1"/>
    <col min="16136" max="16136" width="9.75" style="2" customWidth="1"/>
    <col min="16137" max="16137" width="7.25" style="2" customWidth="1"/>
    <col min="16138" max="16138" width="10.75" style="2" customWidth="1"/>
    <col min="16139" max="16139" width="7.625" style="2" customWidth="1"/>
    <col min="16140" max="16140" width="10.875" style="2" customWidth="1"/>
    <col min="16141" max="16141" width="7.625" style="2" customWidth="1"/>
    <col min="16142" max="16142" width="11.5" style="2" customWidth="1"/>
    <col min="16143" max="16143" width="7.375" style="2" customWidth="1"/>
    <col min="16144" max="16144" width="8" style="2" customWidth="1"/>
    <col min="16145" max="16145" width="7.375" style="2" customWidth="1"/>
    <col min="16146" max="16146" width="10.625" style="2" customWidth="1"/>
    <col min="16147" max="16147" width="8.25" style="2" customWidth="1"/>
    <col min="16148" max="16384" width="10.375" style="2"/>
  </cols>
  <sheetData>
    <row r="1" spans="1:17" s="6" customFormat="1" ht="24.95" customHeight="1" thickBot="1" x14ac:dyDescent="0.45">
      <c r="B1" s="246" t="s">
        <v>58</v>
      </c>
      <c r="D1" s="26"/>
      <c r="E1" s="26"/>
      <c r="G1" s="77"/>
      <c r="I1" s="26"/>
      <c r="K1" s="26"/>
      <c r="M1" s="243"/>
      <c r="N1" s="243"/>
      <c r="O1" s="243" t="s">
        <v>59</v>
      </c>
      <c r="Q1" s="26"/>
    </row>
    <row r="2" spans="1:17" s="6" customFormat="1" ht="17.100000000000001" customHeight="1" x14ac:dyDescent="0.4">
      <c r="A2" s="25"/>
      <c r="B2" s="242"/>
      <c r="C2" s="330" t="s">
        <v>60</v>
      </c>
      <c r="D2" s="333" t="s">
        <v>14</v>
      </c>
      <c r="E2" s="328"/>
      <c r="F2" s="327" t="s">
        <v>15</v>
      </c>
      <c r="G2" s="328"/>
      <c r="H2" s="327" t="s">
        <v>16</v>
      </c>
      <c r="I2" s="329"/>
      <c r="J2" s="327" t="s">
        <v>17</v>
      </c>
      <c r="K2" s="328"/>
      <c r="L2" s="327" t="s">
        <v>18</v>
      </c>
      <c r="M2" s="328"/>
      <c r="N2" s="327" t="s">
        <v>19</v>
      </c>
      <c r="O2" s="329"/>
    </row>
    <row r="3" spans="1:17" ht="17.100000000000001" customHeight="1" x14ac:dyDescent="0.15">
      <c r="A3" s="24"/>
      <c r="B3" s="79" t="s">
        <v>1</v>
      </c>
      <c r="C3" s="331"/>
      <c r="D3" s="80" t="s">
        <v>61</v>
      </c>
      <c r="E3" s="81" t="s">
        <v>62</v>
      </c>
      <c r="F3" s="82" t="s">
        <v>61</v>
      </c>
      <c r="G3" s="83" t="s">
        <v>62</v>
      </c>
      <c r="H3" s="82" t="s">
        <v>61</v>
      </c>
      <c r="I3" s="83" t="s">
        <v>62</v>
      </c>
      <c r="J3" s="82" t="s">
        <v>61</v>
      </c>
      <c r="K3" s="81" t="s">
        <v>62</v>
      </c>
      <c r="L3" s="82" t="s">
        <v>61</v>
      </c>
      <c r="M3" s="83" t="s">
        <v>62</v>
      </c>
      <c r="N3" s="82" t="s">
        <v>61</v>
      </c>
      <c r="O3" s="83" t="s">
        <v>62</v>
      </c>
      <c r="Q3" s="2"/>
    </row>
    <row r="4" spans="1:17" ht="17.100000000000001" customHeight="1" x14ac:dyDescent="0.15">
      <c r="A4" s="24"/>
      <c r="B4" s="84"/>
      <c r="C4" s="332"/>
      <c r="D4" s="85" t="s">
        <v>63</v>
      </c>
      <c r="E4" s="86" t="s">
        <v>64</v>
      </c>
      <c r="F4" s="87" t="s">
        <v>63</v>
      </c>
      <c r="G4" s="88" t="s">
        <v>64</v>
      </c>
      <c r="H4" s="87" t="s">
        <v>63</v>
      </c>
      <c r="I4" s="88" t="s">
        <v>64</v>
      </c>
      <c r="J4" s="87" t="s">
        <v>63</v>
      </c>
      <c r="K4" s="86" t="s">
        <v>64</v>
      </c>
      <c r="L4" s="87" t="s">
        <v>63</v>
      </c>
      <c r="M4" s="88" t="s">
        <v>64</v>
      </c>
      <c r="N4" s="87" t="s">
        <v>63</v>
      </c>
      <c r="O4" s="88" t="s">
        <v>64</v>
      </c>
      <c r="Q4" s="2"/>
    </row>
    <row r="5" spans="1:17" ht="14.25" hidden="1" customHeight="1" x14ac:dyDescent="0.15">
      <c r="A5" s="24"/>
      <c r="B5" s="89" t="s">
        <v>22</v>
      </c>
      <c r="C5" s="89"/>
      <c r="D5" s="90"/>
      <c r="E5" s="91"/>
      <c r="F5" s="92"/>
      <c r="G5" s="91"/>
      <c r="H5" s="92"/>
      <c r="I5" s="91"/>
      <c r="J5" s="92"/>
      <c r="K5" s="91"/>
      <c r="L5" s="92"/>
      <c r="M5" s="91"/>
      <c r="N5" s="92"/>
      <c r="O5" s="91"/>
      <c r="Q5" s="2"/>
    </row>
    <row r="6" spans="1:17" ht="14.25" hidden="1" customHeight="1" x14ac:dyDescent="0.15">
      <c r="A6" s="24"/>
      <c r="B6" s="37" t="s">
        <v>43</v>
      </c>
      <c r="C6" s="93">
        <v>79490354</v>
      </c>
      <c r="D6" s="94">
        <v>1260395</v>
      </c>
      <c r="E6" s="95">
        <v>1.585594901237954</v>
      </c>
      <c r="F6" s="96">
        <v>3970328</v>
      </c>
      <c r="G6" s="95">
        <v>4.9947292975950264</v>
      </c>
      <c r="H6" s="96">
        <v>1192022</v>
      </c>
      <c r="I6" s="95">
        <v>1.4995806912622378</v>
      </c>
      <c r="J6" s="96">
        <v>3768812</v>
      </c>
      <c r="K6" s="95">
        <v>4.7412192930981281</v>
      </c>
      <c r="L6" s="96">
        <v>9626008</v>
      </c>
      <c r="M6" s="95">
        <v>12.10965546838551</v>
      </c>
      <c r="N6" s="96">
        <v>59672789</v>
      </c>
      <c r="O6" s="95">
        <v>75.06922034842114</v>
      </c>
      <c r="Q6" s="2"/>
    </row>
    <row r="7" spans="1:17" ht="14.25" hidden="1" customHeight="1" x14ac:dyDescent="0.15">
      <c r="A7" s="24"/>
      <c r="B7" s="41" t="s">
        <v>65</v>
      </c>
      <c r="C7" s="93">
        <v>91832039</v>
      </c>
      <c r="D7" s="94">
        <v>1357255</v>
      </c>
      <c r="E7" s="95">
        <v>1.477975459087868</v>
      </c>
      <c r="F7" s="96">
        <v>3820968</v>
      </c>
      <c r="G7" s="95">
        <v>4.1608223465450882</v>
      </c>
      <c r="H7" s="96">
        <v>1363162</v>
      </c>
      <c r="I7" s="95">
        <v>1.4844078546486374</v>
      </c>
      <c r="J7" s="96">
        <v>6326606</v>
      </c>
      <c r="K7" s="95">
        <v>6.889323234998626</v>
      </c>
      <c r="L7" s="96">
        <v>12788911</v>
      </c>
      <c r="M7" s="95">
        <v>13.926415158874997</v>
      </c>
      <c r="N7" s="96">
        <v>66175137</v>
      </c>
      <c r="O7" s="95">
        <v>72.061055945844785</v>
      </c>
      <c r="Q7" s="2"/>
    </row>
    <row r="8" spans="1:17" ht="14.25" hidden="1" customHeight="1" x14ac:dyDescent="0.15">
      <c r="A8" s="24"/>
      <c r="B8" s="41" t="s">
        <v>66</v>
      </c>
      <c r="C8" s="93">
        <v>81472988</v>
      </c>
      <c r="D8" s="94">
        <v>945936</v>
      </c>
      <c r="E8" s="95">
        <v>1.1610424795025316</v>
      </c>
      <c r="F8" s="96">
        <v>3474526</v>
      </c>
      <c r="G8" s="95">
        <v>4.2646355378545833</v>
      </c>
      <c r="H8" s="96">
        <v>1801989</v>
      </c>
      <c r="I8" s="95">
        <v>2.2117625046475529</v>
      </c>
      <c r="J8" s="96">
        <v>4935458</v>
      </c>
      <c r="K8" s="95">
        <v>6.0577844524371685</v>
      </c>
      <c r="L8" s="96">
        <v>10126971</v>
      </c>
      <c r="M8" s="95">
        <v>12.429850983248583</v>
      </c>
      <c r="N8" s="96">
        <v>60188108</v>
      </c>
      <c r="O8" s="95">
        <v>73.874924042309587</v>
      </c>
      <c r="Q8" s="2"/>
    </row>
    <row r="9" spans="1:17" ht="14.25" hidden="1" customHeight="1" x14ac:dyDescent="0.15">
      <c r="A9" s="24"/>
      <c r="B9" s="41" t="s">
        <v>67</v>
      </c>
      <c r="C9" s="93">
        <v>80648056</v>
      </c>
      <c r="D9" s="94">
        <v>938744</v>
      </c>
      <c r="E9" s="95">
        <v>1.1640007788904421</v>
      </c>
      <c r="F9" s="96">
        <v>3364102</v>
      </c>
      <c r="G9" s="95">
        <v>4.1713367523700757</v>
      </c>
      <c r="H9" s="96">
        <v>2216280</v>
      </c>
      <c r="I9" s="95">
        <v>2.7480885590100272</v>
      </c>
      <c r="J9" s="96">
        <v>4728451</v>
      </c>
      <c r="K9" s="95">
        <v>5.8630687886636723</v>
      </c>
      <c r="L9" s="96">
        <v>13285720</v>
      </c>
      <c r="M9" s="95">
        <v>16.473701486369368</v>
      </c>
      <c r="N9" s="96">
        <v>56114759</v>
      </c>
      <c r="O9" s="95">
        <v>69.579803634696418</v>
      </c>
      <c r="Q9" s="2"/>
    </row>
    <row r="10" spans="1:17" ht="14.25" hidden="1" customHeight="1" x14ac:dyDescent="0.15">
      <c r="A10" s="24"/>
      <c r="B10" s="41" t="s">
        <v>27</v>
      </c>
      <c r="C10" s="93">
        <v>87327109</v>
      </c>
      <c r="D10" s="94">
        <v>1050013</v>
      </c>
      <c r="E10" s="95">
        <v>1.2023906574074266</v>
      </c>
      <c r="F10" s="96">
        <v>3192197</v>
      </c>
      <c r="G10" s="95">
        <v>3.6554479319818087</v>
      </c>
      <c r="H10" s="96">
        <v>1469472</v>
      </c>
      <c r="I10" s="95">
        <v>1.682721455945599</v>
      </c>
      <c r="J10" s="96">
        <v>5189477</v>
      </c>
      <c r="K10" s="95">
        <v>5.9425727696997281</v>
      </c>
      <c r="L10" s="96">
        <v>13302450</v>
      </c>
      <c r="M10" s="95">
        <v>15.23289864090199</v>
      </c>
      <c r="N10" s="96">
        <v>63123500</v>
      </c>
      <c r="O10" s="95">
        <v>72.283968544063441</v>
      </c>
      <c r="P10" s="21"/>
      <c r="Q10" s="21"/>
    </row>
    <row r="11" spans="1:17" ht="14.25" hidden="1" customHeight="1" x14ac:dyDescent="0.15">
      <c r="A11" s="24"/>
      <c r="B11" s="41" t="s">
        <v>28</v>
      </c>
      <c r="C11" s="93">
        <v>91536944</v>
      </c>
      <c r="D11" s="94">
        <v>1021848</v>
      </c>
      <c r="E11" s="95">
        <f>D11/C11*100</f>
        <v>1.1163230443874115</v>
      </c>
      <c r="F11" s="96">
        <v>2811286</v>
      </c>
      <c r="G11" s="95">
        <f>F11/C11*100</f>
        <v>3.0712036879885352</v>
      </c>
      <c r="H11" s="96">
        <v>1517532</v>
      </c>
      <c r="I11" s="95">
        <f>H11/C11*100</f>
        <v>1.6578355510754217</v>
      </c>
      <c r="J11" s="96">
        <v>5913363</v>
      </c>
      <c r="K11" s="95">
        <f>J11/C11*100</f>
        <v>6.4600834827957545</v>
      </c>
      <c r="L11" s="96">
        <v>9110393</v>
      </c>
      <c r="M11" s="95">
        <f>L11/C11*100</f>
        <v>9.952695165353127</v>
      </c>
      <c r="N11" s="96">
        <v>71162522</v>
      </c>
      <c r="O11" s="95">
        <f>N11/C11*100</f>
        <v>77.741859068399748</v>
      </c>
      <c r="P11" s="21"/>
      <c r="Q11" s="21"/>
    </row>
    <row r="12" spans="1:17" ht="14.25" hidden="1" customHeight="1" x14ac:dyDescent="0.15">
      <c r="A12" s="24"/>
      <c r="B12" s="21" t="s">
        <v>29</v>
      </c>
      <c r="C12" s="97"/>
      <c r="D12" s="98"/>
      <c r="E12" s="47"/>
      <c r="F12" s="21"/>
      <c r="G12" s="4"/>
      <c r="H12" s="47"/>
      <c r="I12" s="21"/>
      <c r="J12" s="47"/>
      <c r="K12" s="21"/>
      <c r="L12" s="47"/>
      <c r="M12" s="21"/>
      <c r="N12" s="99"/>
      <c r="O12" s="99"/>
      <c r="P12" s="78"/>
      <c r="Q12" s="2"/>
    </row>
    <row r="13" spans="1:17" ht="14.25" hidden="1" customHeight="1" x14ac:dyDescent="0.15">
      <c r="A13" s="24"/>
      <c r="B13" s="37" t="s">
        <v>43</v>
      </c>
      <c r="C13" s="93">
        <v>27938695</v>
      </c>
      <c r="D13" s="94">
        <v>368290</v>
      </c>
      <c r="E13" s="95">
        <v>1.3182075970262748</v>
      </c>
      <c r="F13" s="96">
        <v>1659341</v>
      </c>
      <c r="G13" s="95">
        <v>5.9392215706567537</v>
      </c>
      <c r="H13" s="96">
        <v>1267205</v>
      </c>
      <c r="I13" s="95">
        <v>4.5356628146017552</v>
      </c>
      <c r="J13" s="96">
        <v>3674351</v>
      </c>
      <c r="K13" s="95">
        <v>13.151476831684514</v>
      </c>
      <c r="L13" s="96">
        <v>8696494</v>
      </c>
      <c r="M13" s="95">
        <v>31.127058726257616</v>
      </c>
      <c r="N13" s="100" t="s">
        <v>45</v>
      </c>
      <c r="O13" s="96" t="s">
        <v>68</v>
      </c>
      <c r="Q13" s="2"/>
    </row>
    <row r="14" spans="1:17" ht="14.25" hidden="1" customHeight="1" x14ac:dyDescent="0.15">
      <c r="A14" s="24"/>
      <c r="B14" s="41" t="s">
        <v>65</v>
      </c>
      <c r="C14" s="93">
        <v>28817670</v>
      </c>
      <c r="D14" s="94">
        <v>440925</v>
      </c>
      <c r="E14" s="95">
        <v>1.5300508333949274</v>
      </c>
      <c r="F14" s="96">
        <v>1696149</v>
      </c>
      <c r="G14" s="95">
        <v>5.8857950694834109</v>
      </c>
      <c r="H14" s="96">
        <v>1030264</v>
      </c>
      <c r="I14" s="95">
        <v>3.5751120753343351</v>
      </c>
      <c r="J14" s="96">
        <v>3551876</v>
      </c>
      <c r="K14" s="95">
        <v>12.325340667722269</v>
      </c>
      <c r="L14" s="96">
        <v>8613374</v>
      </c>
      <c r="M14" s="95">
        <v>29.889210335186711</v>
      </c>
      <c r="N14" s="100" t="s">
        <v>45</v>
      </c>
      <c r="O14" s="96" t="s">
        <v>69</v>
      </c>
      <c r="Q14" s="2"/>
    </row>
    <row r="15" spans="1:17" ht="14.25" hidden="1" customHeight="1" x14ac:dyDescent="0.15">
      <c r="A15" s="24"/>
      <c r="B15" s="41" t="s">
        <v>66</v>
      </c>
      <c r="C15" s="93">
        <v>30195104</v>
      </c>
      <c r="D15" s="94">
        <v>385553</v>
      </c>
      <c r="E15" s="95">
        <v>1.276872568479976</v>
      </c>
      <c r="F15" s="96">
        <v>1468643</v>
      </c>
      <c r="G15" s="95">
        <v>4.8638448140466739</v>
      </c>
      <c r="H15" s="96">
        <v>1831438</v>
      </c>
      <c r="I15" s="95">
        <v>6.0653475477348913</v>
      </c>
      <c r="J15" s="96">
        <v>2743395</v>
      </c>
      <c r="K15" s="95">
        <v>9.0855623481210728</v>
      </c>
      <c r="L15" s="96">
        <v>8263771</v>
      </c>
      <c r="M15" s="95">
        <v>27.367916997404613</v>
      </c>
      <c r="N15" s="100" t="s">
        <v>45</v>
      </c>
      <c r="O15" s="96" t="s">
        <v>68</v>
      </c>
      <c r="Q15" s="2"/>
    </row>
    <row r="16" spans="1:17" ht="14.25" hidden="1" customHeight="1" x14ac:dyDescent="0.15">
      <c r="A16" s="24"/>
      <c r="B16" s="41" t="s">
        <v>67</v>
      </c>
      <c r="C16" s="93">
        <v>30568670</v>
      </c>
      <c r="D16" s="94">
        <v>315624</v>
      </c>
      <c r="E16" s="95">
        <v>1.0325081202420647</v>
      </c>
      <c r="F16" s="96">
        <v>1317468</v>
      </c>
      <c r="G16" s="95">
        <v>4.3098636610621268</v>
      </c>
      <c r="H16" s="96">
        <v>1355563</v>
      </c>
      <c r="I16" s="95">
        <v>4.4344847191585375</v>
      </c>
      <c r="J16" s="96">
        <v>2612487</v>
      </c>
      <c r="K16" s="95">
        <v>8.5462893871404937</v>
      </c>
      <c r="L16" s="96">
        <v>7470923</v>
      </c>
      <c r="M16" s="95">
        <v>24.439803890715559</v>
      </c>
      <c r="N16" s="100" t="s">
        <v>70</v>
      </c>
      <c r="O16" s="96" t="s">
        <v>69</v>
      </c>
      <c r="Q16" s="2"/>
    </row>
    <row r="17" spans="1:19" ht="14.25" hidden="1" customHeight="1" x14ac:dyDescent="0.15">
      <c r="A17" s="24"/>
      <c r="B17" s="41" t="s">
        <v>27</v>
      </c>
      <c r="C17" s="93">
        <v>29904547</v>
      </c>
      <c r="D17" s="94">
        <v>286284</v>
      </c>
      <c r="E17" s="95">
        <v>0.95732598791748968</v>
      </c>
      <c r="F17" s="96">
        <v>1482128</v>
      </c>
      <c r="G17" s="95">
        <v>4.956196126294774</v>
      </c>
      <c r="H17" s="96">
        <v>980958</v>
      </c>
      <c r="I17" s="95">
        <v>3.2802971400971228</v>
      </c>
      <c r="J17" s="96">
        <v>3231303</v>
      </c>
      <c r="K17" s="95">
        <v>10.805390230455588</v>
      </c>
      <c r="L17" s="96">
        <v>7328714</v>
      </c>
      <c r="M17" s="95">
        <v>24.507022293298743</v>
      </c>
      <c r="N17" s="100" t="s">
        <v>45</v>
      </c>
      <c r="O17" s="96" t="s">
        <v>68</v>
      </c>
      <c r="P17" s="21"/>
      <c r="Q17" s="21"/>
    </row>
    <row r="18" spans="1:19" ht="14.25" hidden="1" customHeight="1" x14ac:dyDescent="0.15">
      <c r="A18" s="24"/>
      <c r="B18" s="41" t="s">
        <v>28</v>
      </c>
      <c r="C18" s="93">
        <v>30965722</v>
      </c>
      <c r="D18" s="94">
        <v>417646</v>
      </c>
      <c r="E18" s="95">
        <f>D18/C18*100</f>
        <v>1.3487365158157785</v>
      </c>
      <c r="F18" s="96">
        <v>1637878</v>
      </c>
      <c r="G18" s="95">
        <f>F18/C18*100</f>
        <v>5.2893260489776406</v>
      </c>
      <c r="H18" s="96">
        <v>367353</v>
      </c>
      <c r="I18" s="95">
        <f>H18/C18*100</f>
        <v>1.186321442787609</v>
      </c>
      <c r="J18" s="96">
        <v>4315496</v>
      </c>
      <c r="K18" s="95">
        <f>J18/C18*100</f>
        <v>13.936364861765535</v>
      </c>
      <c r="L18" s="96">
        <v>7044333</v>
      </c>
      <c r="M18" s="95">
        <f>L18/C18*100</f>
        <v>22.748809150970224</v>
      </c>
      <c r="N18" s="96">
        <v>17183016</v>
      </c>
      <c r="O18" s="95">
        <f>N18/C18*100</f>
        <v>55.490441979683212</v>
      </c>
      <c r="P18" s="21"/>
      <c r="Q18" s="21"/>
    </row>
    <row r="19" spans="1:19" ht="14.25" hidden="1" customHeight="1" x14ac:dyDescent="0.15">
      <c r="A19" s="24"/>
      <c r="B19" s="2" t="s">
        <v>30</v>
      </c>
      <c r="C19" s="101"/>
      <c r="D19" s="98"/>
      <c r="G19" s="5"/>
      <c r="H19" s="29"/>
      <c r="I19" s="2"/>
      <c r="J19" s="29"/>
      <c r="K19" s="2"/>
      <c r="L19" s="29"/>
      <c r="M19" s="2"/>
      <c r="N19" s="78"/>
      <c r="O19" s="78"/>
      <c r="P19" s="78"/>
      <c r="Q19" s="2"/>
    </row>
    <row r="20" spans="1:19" ht="14.25" hidden="1" customHeight="1" x14ac:dyDescent="0.15">
      <c r="A20" s="24"/>
      <c r="B20" s="37" t="s">
        <v>43</v>
      </c>
      <c r="C20" s="93">
        <v>7404677</v>
      </c>
      <c r="D20" s="94">
        <v>568491</v>
      </c>
      <c r="E20" s="95">
        <v>7.6774584495718043</v>
      </c>
      <c r="F20" s="96">
        <v>1008075</v>
      </c>
      <c r="G20" s="95">
        <v>13.614030699786095</v>
      </c>
      <c r="H20" s="96">
        <v>463019</v>
      </c>
      <c r="I20" s="95">
        <v>6.2530614097009236</v>
      </c>
      <c r="J20" s="96">
        <v>1030724</v>
      </c>
      <c r="K20" s="95">
        <v>13.919904946562827</v>
      </c>
      <c r="L20" s="100" t="s">
        <v>70</v>
      </c>
      <c r="M20" s="96" t="s">
        <v>69</v>
      </c>
      <c r="N20" s="100" t="s">
        <v>45</v>
      </c>
      <c r="O20" s="96" t="s">
        <v>69</v>
      </c>
      <c r="Q20" s="2"/>
    </row>
    <row r="21" spans="1:19" ht="14.25" hidden="1" customHeight="1" x14ac:dyDescent="0.15">
      <c r="A21" s="24"/>
      <c r="B21" s="41" t="s">
        <v>24</v>
      </c>
      <c r="C21" s="93">
        <v>8613346</v>
      </c>
      <c r="D21" s="94">
        <v>488634</v>
      </c>
      <c r="E21" s="95">
        <v>5.6729870134091902</v>
      </c>
      <c r="F21" s="96">
        <v>1049478</v>
      </c>
      <c r="G21" s="95">
        <v>12.184324187139353</v>
      </c>
      <c r="H21" s="96">
        <v>345224</v>
      </c>
      <c r="I21" s="95">
        <v>4.0080126817150967</v>
      </c>
      <c r="J21" s="96">
        <v>953999</v>
      </c>
      <c r="K21" s="95">
        <v>11.075823495306006</v>
      </c>
      <c r="L21" s="100" t="s">
        <v>45</v>
      </c>
      <c r="M21" s="96" t="s">
        <v>69</v>
      </c>
      <c r="N21" s="100" t="s">
        <v>45</v>
      </c>
      <c r="O21" s="96" t="s">
        <v>69</v>
      </c>
      <c r="Q21" s="2"/>
    </row>
    <row r="22" spans="1:19" ht="14.25" hidden="1" customHeight="1" x14ac:dyDescent="0.15">
      <c r="A22" s="24"/>
      <c r="B22" s="41" t="s">
        <v>25</v>
      </c>
      <c r="C22" s="93">
        <v>8237648</v>
      </c>
      <c r="D22" s="94">
        <v>411037</v>
      </c>
      <c r="E22" s="95">
        <v>4.9897373619266085</v>
      </c>
      <c r="F22" s="96">
        <v>1113439</v>
      </c>
      <c r="G22" s="95">
        <v>13.516467321740381</v>
      </c>
      <c r="H22" s="96">
        <v>261456</v>
      </c>
      <c r="I22" s="95">
        <v>3.1739156613635346</v>
      </c>
      <c r="J22" s="96">
        <v>860994</v>
      </c>
      <c r="K22" s="95">
        <v>10.451939679869788</v>
      </c>
      <c r="L22" s="100" t="s">
        <v>45</v>
      </c>
      <c r="M22" s="96" t="s">
        <v>68</v>
      </c>
      <c r="N22" s="100" t="s">
        <v>45</v>
      </c>
      <c r="O22" s="96" t="s">
        <v>69</v>
      </c>
      <c r="Q22" s="2"/>
    </row>
    <row r="23" spans="1:19" ht="14.25" hidden="1" customHeight="1" x14ac:dyDescent="0.15">
      <c r="A23" s="24"/>
      <c r="B23" s="41" t="s">
        <v>67</v>
      </c>
      <c r="C23" s="93">
        <v>9287880</v>
      </c>
      <c r="D23" s="94">
        <v>227491</v>
      </c>
      <c r="E23" s="95">
        <v>2.4493318173792082</v>
      </c>
      <c r="F23" s="96">
        <v>958190</v>
      </c>
      <c r="G23" s="95">
        <v>10.31656309082374</v>
      </c>
      <c r="H23" s="96">
        <v>1928148</v>
      </c>
      <c r="I23" s="95">
        <v>20.759828938358378</v>
      </c>
      <c r="J23" s="96">
        <v>967303</v>
      </c>
      <c r="K23" s="95">
        <v>10.414680206893284</v>
      </c>
      <c r="L23" s="102" t="s">
        <v>71</v>
      </c>
      <c r="M23" s="96" t="s">
        <v>68</v>
      </c>
      <c r="N23" s="102" t="s">
        <v>45</v>
      </c>
      <c r="O23" s="96" t="s">
        <v>68</v>
      </c>
      <c r="Q23" s="2"/>
    </row>
    <row r="24" spans="1:19" ht="14.25" hidden="1" customHeight="1" x14ac:dyDescent="0.15">
      <c r="A24" s="24"/>
      <c r="B24" s="41" t="s">
        <v>72</v>
      </c>
      <c r="C24" s="93">
        <v>10337892</v>
      </c>
      <c r="D24" s="94">
        <v>221411</v>
      </c>
      <c r="E24" s="95">
        <v>2.141742243002732</v>
      </c>
      <c r="F24" s="96">
        <v>824990</v>
      </c>
      <c r="G24" s="95">
        <v>7.9802536145666831</v>
      </c>
      <c r="H24" s="96">
        <v>315259</v>
      </c>
      <c r="I24" s="95">
        <v>3.0495482057657406</v>
      </c>
      <c r="J24" s="96">
        <v>2935432</v>
      </c>
      <c r="K24" s="95">
        <v>28.394879729832734</v>
      </c>
      <c r="L24" s="102" t="s">
        <v>70</v>
      </c>
      <c r="M24" s="96" t="s">
        <v>68</v>
      </c>
      <c r="N24" s="102" t="s">
        <v>70</v>
      </c>
      <c r="O24" s="96" t="s">
        <v>68</v>
      </c>
      <c r="P24" s="21"/>
      <c r="Q24" s="21"/>
    </row>
    <row r="25" spans="1:19" ht="14.25" hidden="1" customHeight="1" x14ac:dyDescent="0.15">
      <c r="A25" s="24"/>
      <c r="B25" s="41" t="s">
        <v>73</v>
      </c>
      <c r="C25" s="103">
        <v>12299307</v>
      </c>
      <c r="D25" s="94">
        <v>184976</v>
      </c>
      <c r="E25" s="95">
        <f>D25/C25*100</f>
        <v>1.5039546537052859</v>
      </c>
      <c r="F25" s="96">
        <v>1021599</v>
      </c>
      <c r="G25" s="95">
        <f>F25/C25*100</f>
        <v>8.3061509075267406</v>
      </c>
      <c r="H25" s="96">
        <v>1928388</v>
      </c>
      <c r="I25" s="95">
        <f>H25/C25*100</f>
        <v>15.678834587997519</v>
      </c>
      <c r="J25" s="96">
        <v>1302258</v>
      </c>
      <c r="K25" s="95">
        <f>J25/C25*100</f>
        <v>10.588059961427094</v>
      </c>
      <c r="L25" s="96">
        <v>691622</v>
      </c>
      <c r="M25" s="95">
        <f>L25/C25*100</f>
        <v>5.6232599121235047</v>
      </c>
      <c r="N25" s="96">
        <v>7170464</v>
      </c>
      <c r="O25" s="95">
        <f>N25/C25*100</f>
        <v>58.299739977219858</v>
      </c>
      <c r="P25" s="21"/>
      <c r="Q25" s="21"/>
    </row>
    <row r="26" spans="1:19" ht="14.25" hidden="1" customHeight="1" x14ac:dyDescent="0.15">
      <c r="A26" s="24"/>
      <c r="B26" s="65" t="s">
        <v>31</v>
      </c>
      <c r="C26" s="96"/>
      <c r="D26" s="104"/>
      <c r="E26" s="47"/>
      <c r="F26" s="72"/>
      <c r="G26" s="47"/>
      <c r="H26" s="72"/>
      <c r="I26" s="47"/>
      <c r="J26" s="72"/>
      <c r="K26" s="47"/>
      <c r="L26" s="72"/>
      <c r="M26" s="47"/>
      <c r="N26" s="72"/>
      <c r="O26" s="47"/>
      <c r="Q26" s="40"/>
    </row>
    <row r="27" spans="1:19" s="6" customFormat="1" ht="20.100000000000001" customHeight="1" x14ac:dyDescent="0.4">
      <c r="A27" s="25"/>
      <c r="B27" s="220" t="s">
        <v>206</v>
      </c>
      <c r="C27" s="235">
        <v>144691486</v>
      </c>
      <c r="D27" s="236">
        <v>1613581</v>
      </c>
      <c r="E27" s="232">
        <v>1.1000000000000001</v>
      </c>
      <c r="F27" s="236">
        <v>5382203</v>
      </c>
      <c r="G27" s="232">
        <v>3.7</v>
      </c>
      <c r="H27" s="236">
        <v>4782558</v>
      </c>
      <c r="I27" s="232">
        <v>3.3</v>
      </c>
      <c r="J27" s="236">
        <v>10160973</v>
      </c>
      <c r="K27" s="232">
        <v>7</v>
      </c>
      <c r="L27" s="236">
        <v>18414750</v>
      </c>
      <c r="M27" s="232">
        <v>12.7</v>
      </c>
      <c r="N27" s="236">
        <v>104337421</v>
      </c>
      <c r="O27" s="232">
        <v>72.099999999999994</v>
      </c>
      <c r="Q27" s="26"/>
    </row>
    <row r="28" spans="1:19" s="6" customFormat="1" ht="20.100000000000001" customHeight="1" x14ac:dyDescent="0.4">
      <c r="A28" s="25"/>
      <c r="B28" s="220" t="s">
        <v>32</v>
      </c>
      <c r="C28" s="235">
        <v>145021883</v>
      </c>
      <c r="D28" s="236">
        <v>1378460</v>
      </c>
      <c r="E28" s="232">
        <v>0.9</v>
      </c>
      <c r="F28" s="236">
        <v>6276293</v>
      </c>
      <c r="G28" s="232">
        <v>4.3</v>
      </c>
      <c r="H28" s="236">
        <v>2397075</v>
      </c>
      <c r="I28" s="232">
        <v>1.7</v>
      </c>
      <c r="J28" s="236">
        <v>12255105</v>
      </c>
      <c r="K28" s="232">
        <v>8.5</v>
      </c>
      <c r="L28" s="236">
        <v>13842711</v>
      </c>
      <c r="M28" s="232">
        <v>9.5</v>
      </c>
      <c r="N28" s="236">
        <v>108872239</v>
      </c>
      <c r="O28" s="232">
        <v>75.099999999999994</v>
      </c>
      <c r="P28" s="231"/>
      <c r="Q28" s="219"/>
      <c r="R28" s="53"/>
      <c r="S28" s="53"/>
    </row>
    <row r="29" spans="1:19" s="6" customFormat="1" ht="20.100000000000001" customHeight="1" x14ac:dyDescent="0.4">
      <c r="A29" s="22"/>
      <c r="B29" s="223" t="s">
        <v>33</v>
      </c>
      <c r="C29" s="237">
        <v>152572099</v>
      </c>
      <c r="D29" s="238">
        <v>1455002</v>
      </c>
      <c r="E29" s="232">
        <v>1</v>
      </c>
      <c r="F29" s="236">
        <v>6746689</v>
      </c>
      <c r="G29" s="232">
        <v>4.4000000000000004</v>
      </c>
      <c r="H29" s="236">
        <v>5406696</v>
      </c>
      <c r="I29" s="232">
        <v>3.5</v>
      </c>
      <c r="J29" s="236">
        <v>9065533</v>
      </c>
      <c r="K29" s="232">
        <v>5.9</v>
      </c>
      <c r="L29" s="236">
        <v>21816873</v>
      </c>
      <c r="M29" s="232">
        <v>14.3</v>
      </c>
      <c r="N29" s="239">
        <f>C29-D29-F29-H29-J29-L29</f>
        <v>108081306</v>
      </c>
      <c r="O29" s="232">
        <f t="shared" ref="O29" si="0">N29/C29*100</f>
        <v>70.839496020828818</v>
      </c>
      <c r="P29" s="231"/>
      <c r="Q29" s="219"/>
      <c r="R29" s="53"/>
      <c r="S29" s="53"/>
    </row>
    <row r="30" spans="1:19" s="6" customFormat="1" ht="20.100000000000001" customHeight="1" x14ac:dyDescent="0.4">
      <c r="A30" s="25"/>
      <c r="B30" s="223" t="s">
        <v>34</v>
      </c>
      <c r="C30" s="237">
        <v>161121384</v>
      </c>
      <c r="D30" s="236">
        <v>1494583</v>
      </c>
      <c r="E30" s="232">
        <v>0.9</v>
      </c>
      <c r="F30" s="236">
        <v>6117979</v>
      </c>
      <c r="G30" s="232">
        <v>3.8</v>
      </c>
      <c r="H30" s="236">
        <v>5780736</v>
      </c>
      <c r="I30" s="232">
        <v>3.6</v>
      </c>
      <c r="J30" s="236">
        <v>7887989</v>
      </c>
      <c r="K30" s="232">
        <v>4.9000000000000004</v>
      </c>
      <c r="L30" s="236">
        <v>18185129</v>
      </c>
      <c r="M30" s="232">
        <v>11.3</v>
      </c>
      <c r="N30" s="239">
        <v>121654968</v>
      </c>
      <c r="O30" s="232">
        <v>75.5</v>
      </c>
      <c r="P30" s="240"/>
      <c r="Q30" s="219"/>
      <c r="R30" s="53"/>
      <c r="S30" s="53"/>
    </row>
    <row r="31" spans="1:19" s="6" customFormat="1" ht="20.100000000000001" customHeight="1" x14ac:dyDescent="0.4">
      <c r="A31" s="25"/>
      <c r="B31" s="220" t="s">
        <v>35</v>
      </c>
      <c r="C31" s="241">
        <f>SUM(D31,F31,H31,J31,L31,N31)</f>
        <v>124814105</v>
      </c>
      <c r="D31" s="236">
        <v>1230639</v>
      </c>
      <c r="E31" s="232">
        <f>D31/C31*100</f>
        <v>0.9859775063082814</v>
      </c>
      <c r="F31" s="236">
        <v>4970539</v>
      </c>
      <c r="G31" s="232">
        <f>F31/C31*100</f>
        <v>3.9823535969752779</v>
      </c>
      <c r="H31" s="236">
        <v>3069738</v>
      </c>
      <c r="I31" s="232">
        <v>2.4</v>
      </c>
      <c r="J31" s="236">
        <v>8386627</v>
      </c>
      <c r="K31" s="232">
        <f>J31/C31*100</f>
        <v>6.7192942656601193</v>
      </c>
      <c r="L31" s="236">
        <v>14452029</v>
      </c>
      <c r="M31" s="232">
        <f>L31/C31*100</f>
        <v>11.578842791846322</v>
      </c>
      <c r="N31" s="239">
        <v>92704533</v>
      </c>
      <c r="O31" s="232">
        <f>N31/C31*100</f>
        <v>74.274083846533216</v>
      </c>
      <c r="P31" s="240"/>
      <c r="Q31" s="219"/>
      <c r="R31" s="53"/>
      <c r="S31" s="53"/>
    </row>
    <row r="32" spans="1:19" s="6" customFormat="1" ht="20.100000000000001" customHeight="1" x14ac:dyDescent="0.4">
      <c r="A32" s="22"/>
      <c r="B32" s="220" t="s">
        <v>74</v>
      </c>
      <c r="C32" s="241">
        <f>SUM(D32,F32,H32,J32,L32,N32)</f>
        <v>118012276</v>
      </c>
      <c r="D32" s="236">
        <v>953465</v>
      </c>
      <c r="E32" s="232">
        <f>D32/C32*100</f>
        <v>0.8079371335910851</v>
      </c>
      <c r="F32" s="236">
        <v>6782617</v>
      </c>
      <c r="G32" s="232">
        <f>F32/C32*100</f>
        <v>5.7473825858591185</v>
      </c>
      <c r="H32" s="236">
        <v>2056618</v>
      </c>
      <c r="I32" s="232">
        <v>2.4</v>
      </c>
      <c r="J32" s="236">
        <v>7895866</v>
      </c>
      <c r="K32" s="232">
        <f>J32/C32*100</f>
        <v>6.6907158031593248</v>
      </c>
      <c r="L32" s="236">
        <v>19131254</v>
      </c>
      <c r="M32" s="232">
        <f>L32/C32*100</f>
        <v>16.211240600088079</v>
      </c>
      <c r="N32" s="239">
        <v>81192456</v>
      </c>
      <c r="O32" s="232">
        <f>N32/C32*100</f>
        <v>68.800008568600106</v>
      </c>
      <c r="P32" s="240"/>
      <c r="Q32" s="219"/>
      <c r="R32" s="53"/>
      <c r="S32" s="53"/>
    </row>
    <row r="33" spans="1:19" s="6" customFormat="1" ht="20.100000000000001" customHeight="1" x14ac:dyDescent="0.4">
      <c r="A33" s="25"/>
      <c r="B33" s="223" t="s">
        <v>75</v>
      </c>
      <c r="C33" s="241">
        <v>105199388</v>
      </c>
      <c r="D33" s="238">
        <v>1462954</v>
      </c>
      <c r="E33" s="232">
        <f>D33/C33*100</f>
        <v>1.3906487744966729</v>
      </c>
      <c r="F33" s="236">
        <v>6076673</v>
      </c>
      <c r="G33" s="232">
        <f>F33/C33*100</f>
        <v>5.776338736875541</v>
      </c>
      <c r="H33" s="236">
        <v>2253746</v>
      </c>
      <c r="I33" s="232">
        <f>H33/C33*100</f>
        <v>2.1423565696028573</v>
      </c>
      <c r="J33" s="236">
        <v>6577355</v>
      </c>
      <c r="K33" s="232">
        <f>J33/C33*100</f>
        <v>6.2522749657060741</v>
      </c>
      <c r="L33" s="236">
        <v>13116362</v>
      </c>
      <c r="M33" s="232">
        <f>L33/C33*100</f>
        <v>12.468097247866119</v>
      </c>
      <c r="N33" s="239">
        <v>75712298</v>
      </c>
      <c r="O33" s="232">
        <f>N33/C33*100</f>
        <v>71.970283705452729</v>
      </c>
      <c r="P33" s="240"/>
      <c r="Q33" s="219"/>
      <c r="R33" s="53"/>
      <c r="S33" s="53"/>
    </row>
    <row r="34" spans="1:19" s="6" customFormat="1" ht="20.100000000000001" customHeight="1" x14ac:dyDescent="0.4">
      <c r="A34" s="25"/>
      <c r="B34" s="223" t="s">
        <v>76</v>
      </c>
      <c r="C34" s="241">
        <v>106935288</v>
      </c>
      <c r="D34" s="238">
        <v>1221036</v>
      </c>
      <c r="E34" s="232">
        <f>D34/C34*100</f>
        <v>1.1418457113988416</v>
      </c>
      <c r="F34" s="236">
        <v>6884964</v>
      </c>
      <c r="G34" s="232">
        <f>F34/C34*100</f>
        <v>6.4384396664270458</v>
      </c>
      <c r="H34" s="236">
        <v>2246388</v>
      </c>
      <c r="I34" s="232">
        <f>H34/C34*100</f>
        <v>2.1006985084287608</v>
      </c>
      <c r="J34" s="236">
        <v>6814915</v>
      </c>
      <c r="K34" s="232">
        <f>J34/C34*100</f>
        <v>6.3729336942544164</v>
      </c>
      <c r="L34" s="236">
        <v>12655781</v>
      </c>
      <c r="M34" s="232">
        <f>L34/C34*100</f>
        <v>11.834990335463443</v>
      </c>
      <c r="N34" s="239">
        <v>77112204</v>
      </c>
      <c r="O34" s="232">
        <f>N34/C34*100</f>
        <v>72.11109208402749</v>
      </c>
      <c r="P34" s="240"/>
      <c r="Q34" s="219"/>
      <c r="R34" s="53"/>
      <c r="S34" s="53"/>
    </row>
    <row r="35" spans="1:19" s="6" customFormat="1" ht="20.100000000000001" customHeight="1" x14ac:dyDescent="0.4">
      <c r="A35" s="25"/>
      <c r="B35" s="223" t="s">
        <v>77</v>
      </c>
      <c r="C35" s="241">
        <v>104642793</v>
      </c>
      <c r="D35" s="238">
        <v>1156200</v>
      </c>
      <c r="E35" s="232">
        <f>D35/C35*100</f>
        <v>1.1049017011615889</v>
      </c>
      <c r="F35" s="236">
        <v>6674972</v>
      </c>
      <c r="G35" s="232">
        <f>F35/C35*100</f>
        <v>6.3788167427832319</v>
      </c>
      <c r="H35" s="236">
        <v>2051824</v>
      </c>
      <c r="I35" s="232">
        <f>H35/C35*100</f>
        <v>1.9607886421762464</v>
      </c>
      <c r="J35" s="236">
        <v>6810451</v>
      </c>
      <c r="K35" s="232">
        <f>J35/C35*100</f>
        <v>6.5082848084913021</v>
      </c>
      <c r="L35" s="236">
        <v>17373930</v>
      </c>
      <c r="M35" s="232">
        <f>L35/C35*100</f>
        <v>16.60308321472268</v>
      </c>
      <c r="N35" s="239">
        <f>C35-D35-F35-H35-J35-L35</f>
        <v>70575416</v>
      </c>
      <c r="O35" s="232">
        <f t="shared" ref="O35:O39" si="1">N35/C35*100</f>
        <v>67.444124890664952</v>
      </c>
      <c r="P35" s="240"/>
      <c r="Q35" s="219"/>
      <c r="R35" s="53"/>
      <c r="S35" s="53"/>
    </row>
    <row r="36" spans="1:19" s="6" customFormat="1" ht="20.100000000000001" customHeight="1" x14ac:dyDescent="0.4">
      <c r="A36" s="25"/>
      <c r="B36" s="223" t="s">
        <v>78</v>
      </c>
      <c r="C36" s="241">
        <v>106736391</v>
      </c>
      <c r="D36" s="238">
        <v>1100219</v>
      </c>
      <c r="E36" s="232">
        <f t="shared" ref="E36:E39" si="2">D36/C36*100</f>
        <v>1.0307815260495365</v>
      </c>
      <c r="F36" s="236">
        <v>6728714</v>
      </c>
      <c r="G36" s="232">
        <f t="shared" ref="G36:G39" si="3">F36/C36*100</f>
        <v>6.3040486351089013</v>
      </c>
      <c r="H36" s="236">
        <v>2435925</v>
      </c>
      <c r="I36" s="232">
        <f t="shared" ref="I36:I39" si="4">H36/C36*100</f>
        <v>2.2821878997201619</v>
      </c>
      <c r="J36" s="236">
        <v>7373579</v>
      </c>
      <c r="K36" s="232">
        <f t="shared" ref="K36:K39" si="5">J36/C36*100</f>
        <v>6.9082146500531394</v>
      </c>
      <c r="L36" s="236">
        <v>10673169</v>
      </c>
      <c r="M36" s="232">
        <f t="shared" ref="M36:M39" si="6">L36/C36*100</f>
        <v>9.9995595691445107</v>
      </c>
      <c r="N36" s="239">
        <f t="shared" ref="N36:N37" si="7">C36-D36-F36-H36-J36-L36</f>
        <v>78424785</v>
      </c>
      <c r="O36" s="232">
        <f t="shared" si="1"/>
        <v>73.475207719923759</v>
      </c>
      <c r="P36" s="240"/>
      <c r="Q36" s="219"/>
      <c r="R36" s="53"/>
      <c r="S36" s="53"/>
    </row>
    <row r="37" spans="1:19" s="6" customFormat="1" ht="20.100000000000001" customHeight="1" x14ac:dyDescent="0.4">
      <c r="A37" s="25"/>
      <c r="B37" s="223" t="s">
        <v>41</v>
      </c>
      <c r="C37" s="241">
        <v>105647630</v>
      </c>
      <c r="D37" s="238">
        <v>1109647</v>
      </c>
      <c r="E37" s="232">
        <f t="shared" si="2"/>
        <v>1.0503283414876414</v>
      </c>
      <c r="F37" s="236">
        <f>2931429+5192657</f>
        <v>8124086</v>
      </c>
      <c r="G37" s="232">
        <f t="shared" si="3"/>
        <v>7.6897948396949367</v>
      </c>
      <c r="H37" s="236">
        <v>3194866</v>
      </c>
      <c r="I37" s="232">
        <f t="shared" si="4"/>
        <v>3.0240773030119086</v>
      </c>
      <c r="J37" s="236">
        <v>7693248</v>
      </c>
      <c r="K37" s="232">
        <f t="shared" si="5"/>
        <v>7.2819882471570825</v>
      </c>
      <c r="L37" s="236">
        <v>14301545</v>
      </c>
      <c r="M37" s="232">
        <f t="shared" si="6"/>
        <v>13.537023972994</v>
      </c>
      <c r="N37" s="239">
        <f t="shared" si="7"/>
        <v>71224238</v>
      </c>
      <c r="O37" s="232">
        <f t="shared" si="1"/>
        <v>67.41678729565443</v>
      </c>
      <c r="P37" s="240"/>
      <c r="Q37" s="219"/>
      <c r="R37" s="53"/>
      <c r="S37" s="53"/>
    </row>
    <row r="38" spans="1:19" s="6" customFormat="1" ht="20.100000000000001" customHeight="1" x14ac:dyDescent="0.4">
      <c r="A38" s="25"/>
      <c r="B38" s="223" t="s">
        <v>222</v>
      </c>
      <c r="C38" s="241">
        <v>102003677</v>
      </c>
      <c r="D38" s="238">
        <v>815200</v>
      </c>
      <c r="E38" s="232">
        <f t="shared" ref="E38" si="8">D38/C38*100</f>
        <v>0.79918687637113317</v>
      </c>
      <c r="F38" s="236">
        <f>2830270+4159491</f>
        <v>6989761</v>
      </c>
      <c r="G38" s="232">
        <f t="shared" ref="G38" si="9">F38/C38*100</f>
        <v>6.852459838286026</v>
      </c>
      <c r="H38" s="236">
        <v>1829267</v>
      </c>
      <c r="I38" s="232">
        <f t="shared" ref="I38" si="10">H38/C38*100</f>
        <v>1.7933343716619157</v>
      </c>
      <c r="J38" s="236">
        <v>8273659</v>
      </c>
      <c r="K38" s="232">
        <f t="shared" ref="K38" si="11">J38/C38*100</f>
        <v>8.1111379935842898</v>
      </c>
      <c r="L38" s="236">
        <v>16576256</v>
      </c>
      <c r="M38" s="232">
        <f t="shared" ref="M38" si="12">L38/C38*100</f>
        <v>16.25064555270885</v>
      </c>
      <c r="N38" s="239">
        <f t="shared" ref="N38" si="13">C38-D38-F38-H38-J38-L38</f>
        <v>67519534</v>
      </c>
      <c r="O38" s="232">
        <f t="shared" ref="O38" si="14">N38/C38*100</f>
        <v>66.193235367387786</v>
      </c>
      <c r="P38" s="240"/>
      <c r="Q38" s="219"/>
      <c r="R38" s="53"/>
      <c r="S38" s="53"/>
    </row>
    <row r="39" spans="1:19" s="6" customFormat="1" ht="20.100000000000001" customHeight="1" thickBot="1" x14ac:dyDescent="0.45">
      <c r="A39" s="25"/>
      <c r="B39" s="298" t="s">
        <v>224</v>
      </c>
      <c r="C39" s="300">
        <v>109584228</v>
      </c>
      <c r="D39" s="301">
        <v>839982</v>
      </c>
      <c r="E39" s="302">
        <f t="shared" si="2"/>
        <v>0.76651724005392452</v>
      </c>
      <c r="F39" s="303">
        <f>3349040+3640882</f>
        <v>6989922</v>
      </c>
      <c r="G39" s="302">
        <f t="shared" si="3"/>
        <v>6.3785839692186359</v>
      </c>
      <c r="H39" s="303">
        <f>2268701</f>
        <v>2268701</v>
      </c>
      <c r="I39" s="302">
        <f t="shared" si="4"/>
        <v>2.0702805881882931</v>
      </c>
      <c r="J39" s="303">
        <v>8368159</v>
      </c>
      <c r="K39" s="302">
        <f t="shared" si="5"/>
        <v>7.636280469120063</v>
      </c>
      <c r="L39" s="303">
        <v>19223572</v>
      </c>
      <c r="M39" s="302">
        <f t="shared" si="6"/>
        <v>17.542279898161986</v>
      </c>
      <c r="N39" s="304">
        <f>20217862+22228201+29447829</f>
        <v>71893892</v>
      </c>
      <c r="O39" s="302">
        <f t="shared" si="1"/>
        <v>65.60605783525709</v>
      </c>
      <c r="P39" s="240"/>
      <c r="Q39" s="219"/>
      <c r="R39" s="53"/>
      <c r="S39" s="53"/>
    </row>
    <row r="40" spans="1:19" ht="14.25" customHeight="1" x14ac:dyDescent="0.15">
      <c r="A40" s="24"/>
      <c r="B40" s="22" t="s">
        <v>241</v>
      </c>
      <c r="I40" s="47"/>
      <c r="J40" s="29"/>
      <c r="K40" s="2"/>
      <c r="O40" s="47"/>
    </row>
    <row r="41" spans="1:19" ht="15.95" customHeight="1" x14ac:dyDescent="0.15">
      <c r="A41" s="24"/>
    </row>
    <row r="42" spans="1:19" ht="15.95" customHeight="1" x14ac:dyDescent="0.15">
      <c r="A42" s="24"/>
    </row>
    <row r="43" spans="1:19" ht="15.95" customHeight="1" x14ac:dyDescent="0.15">
      <c r="A43" s="24"/>
    </row>
    <row r="44" spans="1:19" ht="15.95" customHeight="1" x14ac:dyDescent="0.15">
      <c r="A44" s="24"/>
    </row>
    <row r="45" spans="1:19" ht="15.95" customHeight="1" x14ac:dyDescent="0.15">
      <c r="A45" s="24"/>
    </row>
    <row r="46" spans="1:19" ht="15.95" customHeight="1" x14ac:dyDescent="0.15">
      <c r="A46" s="24"/>
    </row>
    <row r="47" spans="1:19" ht="15.95" customHeight="1" x14ac:dyDescent="0.15">
      <c r="A47" s="24"/>
    </row>
    <row r="48" spans="1:19" ht="15.95" customHeight="1" x14ac:dyDescent="0.15">
      <c r="A48" s="24"/>
    </row>
    <row r="53" spans="1:1" ht="15.95" customHeight="1" x14ac:dyDescent="0.15">
      <c r="A53" s="24"/>
    </row>
    <row r="54" spans="1:1" ht="15.95" customHeight="1" x14ac:dyDescent="0.15">
      <c r="A54" s="24"/>
    </row>
    <row r="55" spans="1:1" ht="15.95" customHeight="1" x14ac:dyDescent="0.15">
      <c r="A55" s="24"/>
    </row>
    <row r="56" spans="1:1" ht="15.95" customHeight="1" x14ac:dyDescent="0.15">
      <c r="A56" s="24"/>
    </row>
    <row r="57" spans="1:1" ht="15.95" customHeight="1" x14ac:dyDescent="0.15">
      <c r="A57" s="24"/>
    </row>
    <row r="58" spans="1:1" ht="15.95" customHeight="1" x14ac:dyDescent="0.15">
      <c r="A58" s="24"/>
    </row>
    <row r="59" spans="1:1" ht="15.95" customHeight="1" x14ac:dyDescent="0.15">
      <c r="A59" s="24"/>
    </row>
    <row r="60" spans="1:1" ht="15.95" customHeight="1" x14ac:dyDescent="0.15">
      <c r="A60" s="24"/>
    </row>
    <row r="61" spans="1:1" ht="15.95" customHeight="1" x14ac:dyDescent="0.15">
      <c r="A61" s="24"/>
    </row>
    <row r="62" spans="1:1" ht="15.95" customHeight="1" x14ac:dyDescent="0.15">
      <c r="A62" s="24"/>
    </row>
    <row r="63" spans="1:1" ht="15.95" customHeight="1" x14ac:dyDescent="0.15">
      <c r="A63" s="24"/>
    </row>
    <row r="64" spans="1:1" ht="15.95" customHeight="1" x14ac:dyDescent="0.15">
      <c r="A64" s="24"/>
    </row>
    <row r="65" spans="1:1" ht="15.95" customHeight="1" x14ac:dyDescent="0.15">
      <c r="A65" s="24"/>
    </row>
    <row r="66" spans="1:1" ht="15.95" customHeight="1" x14ac:dyDescent="0.15">
      <c r="A66" s="24"/>
    </row>
    <row r="67" spans="1:1" ht="15.95" customHeight="1" x14ac:dyDescent="0.15">
      <c r="A67" s="24"/>
    </row>
    <row r="68" spans="1:1" ht="15.95" customHeight="1" x14ac:dyDescent="0.15">
      <c r="A68" s="24"/>
    </row>
    <row r="69" spans="1:1" ht="15.95" customHeight="1" x14ac:dyDescent="0.15">
      <c r="A69" s="24"/>
    </row>
    <row r="70" spans="1:1" ht="15.95" customHeight="1" x14ac:dyDescent="0.15">
      <c r="A70" s="24"/>
    </row>
    <row r="71" spans="1:1" ht="15.95" customHeight="1" x14ac:dyDescent="0.15">
      <c r="A71" s="24"/>
    </row>
    <row r="72" spans="1:1" ht="15.95" customHeight="1" x14ac:dyDescent="0.15">
      <c r="A72" s="24"/>
    </row>
    <row r="73" spans="1:1" ht="15.95" customHeight="1" x14ac:dyDescent="0.15">
      <c r="A73" s="24"/>
    </row>
    <row r="74" spans="1:1" ht="15.95" customHeight="1" x14ac:dyDescent="0.15">
      <c r="A74" s="24"/>
    </row>
    <row r="75" spans="1:1" ht="15.95" customHeight="1" x14ac:dyDescent="0.15">
      <c r="A75" s="24"/>
    </row>
    <row r="76" spans="1:1" ht="15.95" customHeight="1" x14ac:dyDescent="0.15">
      <c r="A76" s="24"/>
    </row>
    <row r="77" spans="1:1" ht="15.95" customHeight="1" x14ac:dyDescent="0.15">
      <c r="A77" s="24"/>
    </row>
    <row r="78" spans="1:1" ht="15.95" customHeight="1" x14ac:dyDescent="0.15">
      <c r="A78" s="24"/>
    </row>
    <row r="79" spans="1:1" ht="15.95" customHeight="1" x14ac:dyDescent="0.15">
      <c r="A79" s="24"/>
    </row>
    <row r="80" spans="1:1" ht="15.95" customHeight="1" x14ac:dyDescent="0.15">
      <c r="A80" s="24"/>
    </row>
    <row r="81" spans="1:1" ht="15.95" customHeight="1" x14ac:dyDescent="0.15">
      <c r="A81" s="24"/>
    </row>
    <row r="82" spans="1:1" ht="15.95" customHeight="1" x14ac:dyDescent="0.15">
      <c r="A82" s="24"/>
    </row>
    <row r="83" spans="1:1" ht="15.95" customHeight="1" x14ac:dyDescent="0.15">
      <c r="A83" s="24"/>
    </row>
    <row r="84" spans="1:1" ht="15.95" customHeight="1" x14ac:dyDescent="0.15">
      <c r="A84" s="24"/>
    </row>
    <row r="85" spans="1:1" ht="15.95" customHeight="1" x14ac:dyDescent="0.15">
      <c r="A85" s="24"/>
    </row>
    <row r="86" spans="1:1" ht="15.95" customHeight="1" x14ac:dyDescent="0.15">
      <c r="A86" s="24"/>
    </row>
    <row r="87" spans="1:1" ht="15.95" customHeight="1" x14ac:dyDescent="0.15">
      <c r="A87" s="24"/>
    </row>
    <row r="88" spans="1:1" ht="15.95" customHeight="1" x14ac:dyDescent="0.15">
      <c r="A88" s="24"/>
    </row>
    <row r="89" spans="1:1" ht="15.95" customHeight="1" x14ac:dyDescent="0.15">
      <c r="A89" s="24"/>
    </row>
    <row r="90" spans="1:1" ht="15.95" customHeight="1" x14ac:dyDescent="0.15">
      <c r="A90" s="24"/>
    </row>
    <row r="91" spans="1:1" ht="15.95" customHeight="1" x14ac:dyDescent="0.15">
      <c r="A91" s="24"/>
    </row>
    <row r="92" spans="1:1" ht="15.95" customHeight="1" x14ac:dyDescent="0.15">
      <c r="A92" s="24"/>
    </row>
    <row r="93" spans="1:1" ht="15.95" customHeight="1" x14ac:dyDescent="0.15">
      <c r="A93" s="24"/>
    </row>
  </sheetData>
  <mergeCells count="7">
    <mergeCell ref="L2:M2"/>
    <mergeCell ref="N2:O2"/>
    <mergeCell ref="C2:C4"/>
    <mergeCell ref="D2:E2"/>
    <mergeCell ref="F2:G2"/>
    <mergeCell ref="H2:I2"/>
    <mergeCell ref="J2:K2"/>
  </mergeCells>
  <phoneticPr fontId="2"/>
  <printOptions gridLinesSet="0"/>
  <pageMargins left="0.19685039370078741" right="0.19685039370078741" top="0.82677165354330717" bottom="0.9055118110236221" header="0" footer="0"/>
  <pageSetup paperSize="9" scale="85" firstPageNumber="81" orientation="landscape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7"/>
  <sheetViews>
    <sheetView view="pageBreakPreview" topLeftCell="A35" zoomScale="80" zoomScaleNormal="70" zoomScaleSheetLayoutView="80" workbookViewId="0">
      <selection activeCell="A44" sqref="A44"/>
    </sheetView>
  </sheetViews>
  <sheetFormatPr defaultColWidth="10.375" defaultRowHeight="18.95" customHeight="1" x14ac:dyDescent="0.15"/>
  <cols>
    <col min="1" max="1" width="3.75" style="2" customWidth="1"/>
    <col min="2" max="2" width="25.25" style="2" customWidth="1"/>
    <col min="3" max="3" width="7.5" style="2" customWidth="1"/>
    <col min="4" max="4" width="7.25" style="2" customWidth="1"/>
    <col min="5" max="5" width="7.75" style="2" customWidth="1"/>
    <col min="6" max="6" width="7.375" style="2" customWidth="1"/>
    <col min="7" max="7" width="10.125" style="2" customWidth="1"/>
    <col min="8" max="8" width="12.5" style="2" customWidth="1"/>
    <col min="9" max="9" width="12.125" style="2" customWidth="1"/>
    <col min="10" max="10" width="11.75" style="2" customWidth="1"/>
    <col min="11" max="11" width="11.625" style="2" customWidth="1"/>
    <col min="12" max="12" width="9.25" style="2" customWidth="1"/>
    <col min="13" max="13" width="10" style="2" customWidth="1"/>
    <col min="14" max="14" width="11.625" style="106" customWidth="1"/>
    <col min="15" max="15" width="12.875" style="106" customWidth="1"/>
    <col min="16" max="256" width="10.375" style="2"/>
    <col min="257" max="257" width="3.75" style="2" customWidth="1"/>
    <col min="258" max="258" width="25.25" style="2" customWidth="1"/>
    <col min="259" max="259" width="7.5" style="2" customWidth="1"/>
    <col min="260" max="260" width="7.25" style="2" customWidth="1"/>
    <col min="261" max="261" width="7.75" style="2" customWidth="1"/>
    <col min="262" max="262" width="7.375" style="2" customWidth="1"/>
    <col min="263" max="263" width="10.125" style="2" customWidth="1"/>
    <col min="264" max="264" width="12.5" style="2" customWidth="1"/>
    <col min="265" max="265" width="12.125" style="2" customWidth="1"/>
    <col min="266" max="266" width="11.75" style="2" customWidth="1"/>
    <col min="267" max="267" width="11.625" style="2" customWidth="1"/>
    <col min="268" max="268" width="9.25" style="2" customWidth="1"/>
    <col min="269" max="269" width="10" style="2" customWidth="1"/>
    <col min="270" max="270" width="11.625" style="2" customWidth="1"/>
    <col min="271" max="271" width="12.875" style="2" customWidth="1"/>
    <col min="272" max="512" width="10.375" style="2"/>
    <col min="513" max="513" width="3.75" style="2" customWidth="1"/>
    <col min="514" max="514" width="25.25" style="2" customWidth="1"/>
    <col min="515" max="515" width="7.5" style="2" customWidth="1"/>
    <col min="516" max="516" width="7.25" style="2" customWidth="1"/>
    <col min="517" max="517" width="7.75" style="2" customWidth="1"/>
    <col min="518" max="518" width="7.375" style="2" customWidth="1"/>
    <col min="519" max="519" width="10.125" style="2" customWidth="1"/>
    <col min="520" max="520" width="12.5" style="2" customWidth="1"/>
    <col min="521" max="521" width="12.125" style="2" customWidth="1"/>
    <col min="522" max="522" width="11.75" style="2" customWidth="1"/>
    <col min="523" max="523" width="11.625" style="2" customWidth="1"/>
    <col min="524" max="524" width="9.25" style="2" customWidth="1"/>
    <col min="525" max="525" width="10" style="2" customWidth="1"/>
    <col min="526" max="526" width="11.625" style="2" customWidth="1"/>
    <col min="527" max="527" width="12.875" style="2" customWidth="1"/>
    <col min="528" max="768" width="10.375" style="2"/>
    <col min="769" max="769" width="3.75" style="2" customWidth="1"/>
    <col min="770" max="770" width="25.25" style="2" customWidth="1"/>
    <col min="771" max="771" width="7.5" style="2" customWidth="1"/>
    <col min="772" max="772" width="7.25" style="2" customWidth="1"/>
    <col min="773" max="773" width="7.75" style="2" customWidth="1"/>
    <col min="774" max="774" width="7.375" style="2" customWidth="1"/>
    <col min="775" max="775" width="10.125" style="2" customWidth="1"/>
    <col min="776" max="776" width="12.5" style="2" customWidth="1"/>
    <col min="777" max="777" width="12.125" style="2" customWidth="1"/>
    <col min="778" max="778" width="11.75" style="2" customWidth="1"/>
    <col min="779" max="779" width="11.625" style="2" customWidth="1"/>
    <col min="780" max="780" width="9.25" style="2" customWidth="1"/>
    <col min="781" max="781" width="10" style="2" customWidth="1"/>
    <col min="782" max="782" width="11.625" style="2" customWidth="1"/>
    <col min="783" max="783" width="12.875" style="2" customWidth="1"/>
    <col min="784" max="1024" width="10.375" style="2"/>
    <col min="1025" max="1025" width="3.75" style="2" customWidth="1"/>
    <col min="1026" max="1026" width="25.25" style="2" customWidth="1"/>
    <col min="1027" max="1027" width="7.5" style="2" customWidth="1"/>
    <col min="1028" max="1028" width="7.25" style="2" customWidth="1"/>
    <col min="1029" max="1029" width="7.75" style="2" customWidth="1"/>
    <col min="1030" max="1030" width="7.375" style="2" customWidth="1"/>
    <col min="1031" max="1031" width="10.125" style="2" customWidth="1"/>
    <col min="1032" max="1032" width="12.5" style="2" customWidth="1"/>
    <col min="1033" max="1033" width="12.125" style="2" customWidth="1"/>
    <col min="1034" max="1034" width="11.75" style="2" customWidth="1"/>
    <col min="1035" max="1035" width="11.625" style="2" customWidth="1"/>
    <col min="1036" max="1036" width="9.25" style="2" customWidth="1"/>
    <col min="1037" max="1037" width="10" style="2" customWidth="1"/>
    <col min="1038" max="1038" width="11.625" style="2" customWidth="1"/>
    <col min="1039" max="1039" width="12.875" style="2" customWidth="1"/>
    <col min="1040" max="1280" width="10.375" style="2"/>
    <col min="1281" max="1281" width="3.75" style="2" customWidth="1"/>
    <col min="1282" max="1282" width="25.25" style="2" customWidth="1"/>
    <col min="1283" max="1283" width="7.5" style="2" customWidth="1"/>
    <col min="1284" max="1284" width="7.25" style="2" customWidth="1"/>
    <col min="1285" max="1285" width="7.75" style="2" customWidth="1"/>
    <col min="1286" max="1286" width="7.375" style="2" customWidth="1"/>
    <col min="1287" max="1287" width="10.125" style="2" customWidth="1"/>
    <col min="1288" max="1288" width="12.5" style="2" customWidth="1"/>
    <col min="1289" max="1289" width="12.125" style="2" customWidth="1"/>
    <col min="1290" max="1290" width="11.75" style="2" customWidth="1"/>
    <col min="1291" max="1291" width="11.625" style="2" customWidth="1"/>
    <col min="1292" max="1292" width="9.25" style="2" customWidth="1"/>
    <col min="1293" max="1293" width="10" style="2" customWidth="1"/>
    <col min="1294" max="1294" width="11.625" style="2" customWidth="1"/>
    <col min="1295" max="1295" width="12.875" style="2" customWidth="1"/>
    <col min="1296" max="1536" width="10.375" style="2"/>
    <col min="1537" max="1537" width="3.75" style="2" customWidth="1"/>
    <col min="1538" max="1538" width="25.25" style="2" customWidth="1"/>
    <col min="1539" max="1539" width="7.5" style="2" customWidth="1"/>
    <col min="1540" max="1540" width="7.25" style="2" customWidth="1"/>
    <col min="1541" max="1541" width="7.75" style="2" customWidth="1"/>
    <col min="1542" max="1542" width="7.375" style="2" customWidth="1"/>
    <col min="1543" max="1543" width="10.125" style="2" customWidth="1"/>
    <col min="1544" max="1544" width="12.5" style="2" customWidth="1"/>
    <col min="1545" max="1545" width="12.125" style="2" customWidth="1"/>
    <col min="1546" max="1546" width="11.75" style="2" customWidth="1"/>
    <col min="1547" max="1547" width="11.625" style="2" customWidth="1"/>
    <col min="1548" max="1548" width="9.25" style="2" customWidth="1"/>
    <col min="1549" max="1549" width="10" style="2" customWidth="1"/>
    <col min="1550" max="1550" width="11.625" style="2" customWidth="1"/>
    <col min="1551" max="1551" width="12.875" style="2" customWidth="1"/>
    <col min="1552" max="1792" width="10.375" style="2"/>
    <col min="1793" max="1793" width="3.75" style="2" customWidth="1"/>
    <col min="1794" max="1794" width="25.25" style="2" customWidth="1"/>
    <col min="1795" max="1795" width="7.5" style="2" customWidth="1"/>
    <col min="1796" max="1796" width="7.25" style="2" customWidth="1"/>
    <col min="1797" max="1797" width="7.75" style="2" customWidth="1"/>
    <col min="1798" max="1798" width="7.375" style="2" customWidth="1"/>
    <col min="1799" max="1799" width="10.125" style="2" customWidth="1"/>
    <col min="1800" max="1800" width="12.5" style="2" customWidth="1"/>
    <col min="1801" max="1801" width="12.125" style="2" customWidth="1"/>
    <col min="1802" max="1802" width="11.75" style="2" customWidth="1"/>
    <col min="1803" max="1803" width="11.625" style="2" customWidth="1"/>
    <col min="1804" max="1804" width="9.25" style="2" customWidth="1"/>
    <col min="1805" max="1805" width="10" style="2" customWidth="1"/>
    <col min="1806" max="1806" width="11.625" style="2" customWidth="1"/>
    <col min="1807" max="1807" width="12.875" style="2" customWidth="1"/>
    <col min="1808" max="2048" width="10.375" style="2"/>
    <col min="2049" max="2049" width="3.75" style="2" customWidth="1"/>
    <col min="2050" max="2050" width="25.25" style="2" customWidth="1"/>
    <col min="2051" max="2051" width="7.5" style="2" customWidth="1"/>
    <col min="2052" max="2052" width="7.25" style="2" customWidth="1"/>
    <col min="2053" max="2053" width="7.75" style="2" customWidth="1"/>
    <col min="2054" max="2054" width="7.375" style="2" customWidth="1"/>
    <col min="2055" max="2055" width="10.125" style="2" customWidth="1"/>
    <col min="2056" max="2056" width="12.5" style="2" customWidth="1"/>
    <col min="2057" max="2057" width="12.125" style="2" customWidth="1"/>
    <col min="2058" max="2058" width="11.75" style="2" customWidth="1"/>
    <col min="2059" max="2059" width="11.625" style="2" customWidth="1"/>
    <col min="2060" max="2060" width="9.25" style="2" customWidth="1"/>
    <col min="2061" max="2061" width="10" style="2" customWidth="1"/>
    <col min="2062" max="2062" width="11.625" style="2" customWidth="1"/>
    <col min="2063" max="2063" width="12.875" style="2" customWidth="1"/>
    <col min="2064" max="2304" width="10.375" style="2"/>
    <col min="2305" max="2305" width="3.75" style="2" customWidth="1"/>
    <col min="2306" max="2306" width="25.25" style="2" customWidth="1"/>
    <col min="2307" max="2307" width="7.5" style="2" customWidth="1"/>
    <col min="2308" max="2308" width="7.25" style="2" customWidth="1"/>
    <col min="2309" max="2309" width="7.75" style="2" customWidth="1"/>
    <col min="2310" max="2310" width="7.375" style="2" customWidth="1"/>
    <col min="2311" max="2311" width="10.125" style="2" customWidth="1"/>
    <col min="2312" max="2312" width="12.5" style="2" customWidth="1"/>
    <col min="2313" max="2313" width="12.125" style="2" customWidth="1"/>
    <col min="2314" max="2314" width="11.75" style="2" customWidth="1"/>
    <col min="2315" max="2315" width="11.625" style="2" customWidth="1"/>
    <col min="2316" max="2316" width="9.25" style="2" customWidth="1"/>
    <col min="2317" max="2317" width="10" style="2" customWidth="1"/>
    <col min="2318" max="2318" width="11.625" style="2" customWidth="1"/>
    <col min="2319" max="2319" width="12.875" style="2" customWidth="1"/>
    <col min="2320" max="2560" width="10.375" style="2"/>
    <col min="2561" max="2561" width="3.75" style="2" customWidth="1"/>
    <col min="2562" max="2562" width="25.25" style="2" customWidth="1"/>
    <col min="2563" max="2563" width="7.5" style="2" customWidth="1"/>
    <col min="2564" max="2564" width="7.25" style="2" customWidth="1"/>
    <col min="2565" max="2565" width="7.75" style="2" customWidth="1"/>
    <col min="2566" max="2566" width="7.375" style="2" customWidth="1"/>
    <col min="2567" max="2567" width="10.125" style="2" customWidth="1"/>
    <col min="2568" max="2568" width="12.5" style="2" customWidth="1"/>
    <col min="2569" max="2569" width="12.125" style="2" customWidth="1"/>
    <col min="2570" max="2570" width="11.75" style="2" customWidth="1"/>
    <col min="2571" max="2571" width="11.625" style="2" customWidth="1"/>
    <col min="2572" max="2572" width="9.25" style="2" customWidth="1"/>
    <col min="2573" max="2573" width="10" style="2" customWidth="1"/>
    <col min="2574" max="2574" width="11.625" style="2" customWidth="1"/>
    <col min="2575" max="2575" width="12.875" style="2" customWidth="1"/>
    <col min="2576" max="2816" width="10.375" style="2"/>
    <col min="2817" max="2817" width="3.75" style="2" customWidth="1"/>
    <col min="2818" max="2818" width="25.25" style="2" customWidth="1"/>
    <col min="2819" max="2819" width="7.5" style="2" customWidth="1"/>
    <col min="2820" max="2820" width="7.25" style="2" customWidth="1"/>
    <col min="2821" max="2821" width="7.75" style="2" customWidth="1"/>
    <col min="2822" max="2822" width="7.375" style="2" customWidth="1"/>
    <col min="2823" max="2823" width="10.125" style="2" customWidth="1"/>
    <col min="2824" max="2824" width="12.5" style="2" customWidth="1"/>
    <col min="2825" max="2825" width="12.125" style="2" customWidth="1"/>
    <col min="2826" max="2826" width="11.75" style="2" customWidth="1"/>
    <col min="2827" max="2827" width="11.625" style="2" customWidth="1"/>
    <col min="2828" max="2828" width="9.25" style="2" customWidth="1"/>
    <col min="2829" max="2829" width="10" style="2" customWidth="1"/>
    <col min="2830" max="2830" width="11.625" style="2" customWidth="1"/>
    <col min="2831" max="2831" width="12.875" style="2" customWidth="1"/>
    <col min="2832" max="3072" width="10.375" style="2"/>
    <col min="3073" max="3073" width="3.75" style="2" customWidth="1"/>
    <col min="3074" max="3074" width="25.25" style="2" customWidth="1"/>
    <col min="3075" max="3075" width="7.5" style="2" customWidth="1"/>
    <col min="3076" max="3076" width="7.25" style="2" customWidth="1"/>
    <col min="3077" max="3077" width="7.75" style="2" customWidth="1"/>
    <col min="3078" max="3078" width="7.375" style="2" customWidth="1"/>
    <col min="3079" max="3079" width="10.125" style="2" customWidth="1"/>
    <col min="3080" max="3080" width="12.5" style="2" customWidth="1"/>
    <col min="3081" max="3081" width="12.125" style="2" customWidth="1"/>
    <col min="3082" max="3082" width="11.75" style="2" customWidth="1"/>
    <col min="3083" max="3083" width="11.625" style="2" customWidth="1"/>
    <col min="3084" max="3084" width="9.25" style="2" customWidth="1"/>
    <col min="3085" max="3085" width="10" style="2" customWidth="1"/>
    <col min="3086" max="3086" width="11.625" style="2" customWidth="1"/>
    <col min="3087" max="3087" width="12.875" style="2" customWidth="1"/>
    <col min="3088" max="3328" width="10.375" style="2"/>
    <col min="3329" max="3329" width="3.75" style="2" customWidth="1"/>
    <col min="3330" max="3330" width="25.25" style="2" customWidth="1"/>
    <col min="3331" max="3331" width="7.5" style="2" customWidth="1"/>
    <col min="3332" max="3332" width="7.25" style="2" customWidth="1"/>
    <col min="3333" max="3333" width="7.75" style="2" customWidth="1"/>
    <col min="3334" max="3334" width="7.375" style="2" customWidth="1"/>
    <col min="3335" max="3335" width="10.125" style="2" customWidth="1"/>
    <col min="3336" max="3336" width="12.5" style="2" customWidth="1"/>
    <col min="3337" max="3337" width="12.125" style="2" customWidth="1"/>
    <col min="3338" max="3338" width="11.75" style="2" customWidth="1"/>
    <col min="3339" max="3339" width="11.625" style="2" customWidth="1"/>
    <col min="3340" max="3340" width="9.25" style="2" customWidth="1"/>
    <col min="3341" max="3341" width="10" style="2" customWidth="1"/>
    <col min="3342" max="3342" width="11.625" style="2" customWidth="1"/>
    <col min="3343" max="3343" width="12.875" style="2" customWidth="1"/>
    <col min="3344" max="3584" width="10.375" style="2"/>
    <col min="3585" max="3585" width="3.75" style="2" customWidth="1"/>
    <col min="3586" max="3586" width="25.25" style="2" customWidth="1"/>
    <col min="3587" max="3587" width="7.5" style="2" customWidth="1"/>
    <col min="3588" max="3588" width="7.25" style="2" customWidth="1"/>
    <col min="3589" max="3589" width="7.75" style="2" customWidth="1"/>
    <col min="3590" max="3590" width="7.375" style="2" customWidth="1"/>
    <col min="3591" max="3591" width="10.125" style="2" customWidth="1"/>
    <col min="3592" max="3592" width="12.5" style="2" customWidth="1"/>
    <col min="3593" max="3593" width="12.125" style="2" customWidth="1"/>
    <col min="3594" max="3594" width="11.75" style="2" customWidth="1"/>
    <col min="3595" max="3595" width="11.625" style="2" customWidth="1"/>
    <col min="3596" max="3596" width="9.25" style="2" customWidth="1"/>
    <col min="3597" max="3597" width="10" style="2" customWidth="1"/>
    <col min="3598" max="3598" width="11.625" style="2" customWidth="1"/>
    <col min="3599" max="3599" width="12.875" style="2" customWidth="1"/>
    <col min="3600" max="3840" width="10.375" style="2"/>
    <col min="3841" max="3841" width="3.75" style="2" customWidth="1"/>
    <col min="3842" max="3842" width="25.25" style="2" customWidth="1"/>
    <col min="3843" max="3843" width="7.5" style="2" customWidth="1"/>
    <col min="3844" max="3844" width="7.25" style="2" customWidth="1"/>
    <col min="3845" max="3845" width="7.75" style="2" customWidth="1"/>
    <col min="3846" max="3846" width="7.375" style="2" customWidth="1"/>
    <col min="3847" max="3847" width="10.125" style="2" customWidth="1"/>
    <col min="3848" max="3848" width="12.5" style="2" customWidth="1"/>
    <col min="3849" max="3849" width="12.125" style="2" customWidth="1"/>
    <col min="3850" max="3850" width="11.75" style="2" customWidth="1"/>
    <col min="3851" max="3851" width="11.625" style="2" customWidth="1"/>
    <col min="3852" max="3852" width="9.25" style="2" customWidth="1"/>
    <col min="3853" max="3853" width="10" style="2" customWidth="1"/>
    <col min="3854" max="3854" width="11.625" style="2" customWidth="1"/>
    <col min="3855" max="3855" width="12.875" style="2" customWidth="1"/>
    <col min="3856" max="4096" width="10.375" style="2"/>
    <col min="4097" max="4097" width="3.75" style="2" customWidth="1"/>
    <col min="4098" max="4098" width="25.25" style="2" customWidth="1"/>
    <col min="4099" max="4099" width="7.5" style="2" customWidth="1"/>
    <col min="4100" max="4100" width="7.25" style="2" customWidth="1"/>
    <col min="4101" max="4101" width="7.75" style="2" customWidth="1"/>
    <col min="4102" max="4102" width="7.375" style="2" customWidth="1"/>
    <col min="4103" max="4103" width="10.125" style="2" customWidth="1"/>
    <col min="4104" max="4104" width="12.5" style="2" customWidth="1"/>
    <col min="4105" max="4105" width="12.125" style="2" customWidth="1"/>
    <col min="4106" max="4106" width="11.75" style="2" customWidth="1"/>
    <col min="4107" max="4107" width="11.625" style="2" customWidth="1"/>
    <col min="4108" max="4108" width="9.25" style="2" customWidth="1"/>
    <col min="4109" max="4109" width="10" style="2" customWidth="1"/>
    <col min="4110" max="4110" width="11.625" style="2" customWidth="1"/>
    <col min="4111" max="4111" width="12.875" style="2" customWidth="1"/>
    <col min="4112" max="4352" width="10.375" style="2"/>
    <col min="4353" max="4353" width="3.75" style="2" customWidth="1"/>
    <col min="4354" max="4354" width="25.25" style="2" customWidth="1"/>
    <col min="4355" max="4355" width="7.5" style="2" customWidth="1"/>
    <col min="4356" max="4356" width="7.25" style="2" customWidth="1"/>
    <col min="4357" max="4357" width="7.75" style="2" customWidth="1"/>
    <col min="4358" max="4358" width="7.375" style="2" customWidth="1"/>
    <col min="4359" max="4359" width="10.125" style="2" customWidth="1"/>
    <col min="4360" max="4360" width="12.5" style="2" customWidth="1"/>
    <col min="4361" max="4361" width="12.125" style="2" customWidth="1"/>
    <col min="4362" max="4362" width="11.75" style="2" customWidth="1"/>
    <col min="4363" max="4363" width="11.625" style="2" customWidth="1"/>
    <col min="4364" max="4364" width="9.25" style="2" customWidth="1"/>
    <col min="4365" max="4365" width="10" style="2" customWidth="1"/>
    <col min="4366" max="4366" width="11.625" style="2" customWidth="1"/>
    <col min="4367" max="4367" width="12.875" style="2" customWidth="1"/>
    <col min="4368" max="4608" width="10.375" style="2"/>
    <col min="4609" max="4609" width="3.75" style="2" customWidth="1"/>
    <col min="4610" max="4610" width="25.25" style="2" customWidth="1"/>
    <col min="4611" max="4611" width="7.5" style="2" customWidth="1"/>
    <col min="4612" max="4612" width="7.25" style="2" customWidth="1"/>
    <col min="4613" max="4613" width="7.75" style="2" customWidth="1"/>
    <col min="4614" max="4614" width="7.375" style="2" customWidth="1"/>
    <col min="4615" max="4615" width="10.125" style="2" customWidth="1"/>
    <col min="4616" max="4616" width="12.5" style="2" customWidth="1"/>
    <col min="4617" max="4617" width="12.125" style="2" customWidth="1"/>
    <col min="4618" max="4618" width="11.75" style="2" customWidth="1"/>
    <col min="4619" max="4619" width="11.625" style="2" customWidth="1"/>
    <col min="4620" max="4620" width="9.25" style="2" customWidth="1"/>
    <col min="4621" max="4621" width="10" style="2" customWidth="1"/>
    <col min="4622" max="4622" width="11.625" style="2" customWidth="1"/>
    <col min="4623" max="4623" width="12.875" style="2" customWidth="1"/>
    <col min="4624" max="4864" width="10.375" style="2"/>
    <col min="4865" max="4865" width="3.75" style="2" customWidth="1"/>
    <col min="4866" max="4866" width="25.25" style="2" customWidth="1"/>
    <col min="4867" max="4867" width="7.5" style="2" customWidth="1"/>
    <col min="4868" max="4868" width="7.25" style="2" customWidth="1"/>
    <col min="4869" max="4869" width="7.75" style="2" customWidth="1"/>
    <col min="4870" max="4870" width="7.375" style="2" customWidth="1"/>
    <col min="4871" max="4871" width="10.125" style="2" customWidth="1"/>
    <col min="4872" max="4872" width="12.5" style="2" customWidth="1"/>
    <col min="4873" max="4873" width="12.125" style="2" customWidth="1"/>
    <col min="4874" max="4874" width="11.75" style="2" customWidth="1"/>
    <col min="4875" max="4875" width="11.625" style="2" customWidth="1"/>
    <col min="4876" max="4876" width="9.25" style="2" customWidth="1"/>
    <col min="4877" max="4877" width="10" style="2" customWidth="1"/>
    <col min="4878" max="4878" width="11.625" style="2" customWidth="1"/>
    <col min="4879" max="4879" width="12.875" style="2" customWidth="1"/>
    <col min="4880" max="5120" width="10.375" style="2"/>
    <col min="5121" max="5121" width="3.75" style="2" customWidth="1"/>
    <col min="5122" max="5122" width="25.25" style="2" customWidth="1"/>
    <col min="5123" max="5123" width="7.5" style="2" customWidth="1"/>
    <col min="5124" max="5124" width="7.25" style="2" customWidth="1"/>
    <col min="5125" max="5125" width="7.75" style="2" customWidth="1"/>
    <col min="5126" max="5126" width="7.375" style="2" customWidth="1"/>
    <col min="5127" max="5127" width="10.125" style="2" customWidth="1"/>
    <col min="5128" max="5128" width="12.5" style="2" customWidth="1"/>
    <col min="5129" max="5129" width="12.125" style="2" customWidth="1"/>
    <col min="5130" max="5130" width="11.75" style="2" customWidth="1"/>
    <col min="5131" max="5131" width="11.625" style="2" customWidth="1"/>
    <col min="5132" max="5132" width="9.25" style="2" customWidth="1"/>
    <col min="5133" max="5133" width="10" style="2" customWidth="1"/>
    <col min="5134" max="5134" width="11.625" style="2" customWidth="1"/>
    <col min="5135" max="5135" width="12.875" style="2" customWidth="1"/>
    <col min="5136" max="5376" width="10.375" style="2"/>
    <col min="5377" max="5377" width="3.75" style="2" customWidth="1"/>
    <col min="5378" max="5378" width="25.25" style="2" customWidth="1"/>
    <col min="5379" max="5379" width="7.5" style="2" customWidth="1"/>
    <col min="5380" max="5380" width="7.25" style="2" customWidth="1"/>
    <col min="5381" max="5381" width="7.75" style="2" customWidth="1"/>
    <col min="5382" max="5382" width="7.375" style="2" customWidth="1"/>
    <col min="5383" max="5383" width="10.125" style="2" customWidth="1"/>
    <col min="5384" max="5384" width="12.5" style="2" customWidth="1"/>
    <col min="5385" max="5385" width="12.125" style="2" customWidth="1"/>
    <col min="5386" max="5386" width="11.75" style="2" customWidth="1"/>
    <col min="5387" max="5387" width="11.625" style="2" customWidth="1"/>
    <col min="5388" max="5388" width="9.25" style="2" customWidth="1"/>
    <col min="5389" max="5389" width="10" style="2" customWidth="1"/>
    <col min="5390" max="5390" width="11.625" style="2" customWidth="1"/>
    <col min="5391" max="5391" width="12.875" style="2" customWidth="1"/>
    <col min="5392" max="5632" width="10.375" style="2"/>
    <col min="5633" max="5633" width="3.75" style="2" customWidth="1"/>
    <col min="5634" max="5634" width="25.25" style="2" customWidth="1"/>
    <col min="5635" max="5635" width="7.5" style="2" customWidth="1"/>
    <col min="5636" max="5636" width="7.25" style="2" customWidth="1"/>
    <col min="5637" max="5637" width="7.75" style="2" customWidth="1"/>
    <col min="5638" max="5638" width="7.375" style="2" customWidth="1"/>
    <col min="5639" max="5639" width="10.125" style="2" customWidth="1"/>
    <col min="5640" max="5640" width="12.5" style="2" customWidth="1"/>
    <col min="5641" max="5641" width="12.125" style="2" customWidth="1"/>
    <col min="5642" max="5642" width="11.75" style="2" customWidth="1"/>
    <col min="5643" max="5643" width="11.625" style="2" customWidth="1"/>
    <col min="5644" max="5644" width="9.25" style="2" customWidth="1"/>
    <col min="5645" max="5645" width="10" style="2" customWidth="1"/>
    <col min="5646" max="5646" width="11.625" style="2" customWidth="1"/>
    <col min="5647" max="5647" width="12.875" style="2" customWidth="1"/>
    <col min="5648" max="5888" width="10.375" style="2"/>
    <col min="5889" max="5889" width="3.75" style="2" customWidth="1"/>
    <col min="5890" max="5890" width="25.25" style="2" customWidth="1"/>
    <col min="5891" max="5891" width="7.5" style="2" customWidth="1"/>
    <col min="5892" max="5892" width="7.25" style="2" customWidth="1"/>
    <col min="5893" max="5893" width="7.75" style="2" customWidth="1"/>
    <col min="5894" max="5894" width="7.375" style="2" customWidth="1"/>
    <col min="5895" max="5895" width="10.125" style="2" customWidth="1"/>
    <col min="5896" max="5896" width="12.5" style="2" customWidth="1"/>
    <col min="5897" max="5897" width="12.125" style="2" customWidth="1"/>
    <col min="5898" max="5898" width="11.75" style="2" customWidth="1"/>
    <col min="5899" max="5899" width="11.625" style="2" customWidth="1"/>
    <col min="5900" max="5900" width="9.25" style="2" customWidth="1"/>
    <col min="5901" max="5901" width="10" style="2" customWidth="1"/>
    <col min="5902" max="5902" width="11.625" style="2" customWidth="1"/>
    <col min="5903" max="5903" width="12.875" style="2" customWidth="1"/>
    <col min="5904" max="6144" width="10.375" style="2"/>
    <col min="6145" max="6145" width="3.75" style="2" customWidth="1"/>
    <col min="6146" max="6146" width="25.25" style="2" customWidth="1"/>
    <col min="6147" max="6147" width="7.5" style="2" customWidth="1"/>
    <col min="6148" max="6148" width="7.25" style="2" customWidth="1"/>
    <col min="6149" max="6149" width="7.75" style="2" customWidth="1"/>
    <col min="6150" max="6150" width="7.375" style="2" customWidth="1"/>
    <col min="6151" max="6151" width="10.125" style="2" customWidth="1"/>
    <col min="6152" max="6152" width="12.5" style="2" customWidth="1"/>
    <col min="6153" max="6153" width="12.125" style="2" customWidth="1"/>
    <col min="6154" max="6154" width="11.75" style="2" customWidth="1"/>
    <col min="6155" max="6155" width="11.625" style="2" customWidth="1"/>
    <col min="6156" max="6156" width="9.25" style="2" customWidth="1"/>
    <col min="6157" max="6157" width="10" style="2" customWidth="1"/>
    <col min="6158" max="6158" width="11.625" style="2" customWidth="1"/>
    <col min="6159" max="6159" width="12.875" style="2" customWidth="1"/>
    <col min="6160" max="6400" width="10.375" style="2"/>
    <col min="6401" max="6401" width="3.75" style="2" customWidth="1"/>
    <col min="6402" max="6402" width="25.25" style="2" customWidth="1"/>
    <col min="6403" max="6403" width="7.5" style="2" customWidth="1"/>
    <col min="6404" max="6404" width="7.25" style="2" customWidth="1"/>
    <col min="6405" max="6405" width="7.75" style="2" customWidth="1"/>
    <col min="6406" max="6406" width="7.375" style="2" customWidth="1"/>
    <col min="6407" max="6407" width="10.125" style="2" customWidth="1"/>
    <col min="6408" max="6408" width="12.5" style="2" customWidth="1"/>
    <col min="6409" max="6409" width="12.125" style="2" customWidth="1"/>
    <col min="6410" max="6410" width="11.75" style="2" customWidth="1"/>
    <col min="6411" max="6411" width="11.625" style="2" customWidth="1"/>
    <col min="6412" max="6412" width="9.25" style="2" customWidth="1"/>
    <col min="6413" max="6413" width="10" style="2" customWidth="1"/>
    <col min="6414" max="6414" width="11.625" style="2" customWidth="1"/>
    <col min="6415" max="6415" width="12.875" style="2" customWidth="1"/>
    <col min="6416" max="6656" width="10.375" style="2"/>
    <col min="6657" max="6657" width="3.75" style="2" customWidth="1"/>
    <col min="6658" max="6658" width="25.25" style="2" customWidth="1"/>
    <col min="6659" max="6659" width="7.5" style="2" customWidth="1"/>
    <col min="6660" max="6660" width="7.25" style="2" customWidth="1"/>
    <col min="6661" max="6661" width="7.75" style="2" customWidth="1"/>
    <col min="6662" max="6662" width="7.375" style="2" customWidth="1"/>
    <col min="6663" max="6663" width="10.125" style="2" customWidth="1"/>
    <col min="6664" max="6664" width="12.5" style="2" customWidth="1"/>
    <col min="6665" max="6665" width="12.125" style="2" customWidth="1"/>
    <col min="6666" max="6666" width="11.75" style="2" customWidth="1"/>
    <col min="6667" max="6667" width="11.625" style="2" customWidth="1"/>
    <col min="6668" max="6668" width="9.25" style="2" customWidth="1"/>
    <col min="6669" max="6669" width="10" style="2" customWidth="1"/>
    <col min="6670" max="6670" width="11.625" style="2" customWidth="1"/>
    <col min="6671" max="6671" width="12.875" style="2" customWidth="1"/>
    <col min="6672" max="6912" width="10.375" style="2"/>
    <col min="6913" max="6913" width="3.75" style="2" customWidth="1"/>
    <col min="6914" max="6914" width="25.25" style="2" customWidth="1"/>
    <col min="6915" max="6915" width="7.5" style="2" customWidth="1"/>
    <col min="6916" max="6916" width="7.25" style="2" customWidth="1"/>
    <col min="6917" max="6917" width="7.75" style="2" customWidth="1"/>
    <col min="6918" max="6918" width="7.375" style="2" customWidth="1"/>
    <col min="6919" max="6919" width="10.125" style="2" customWidth="1"/>
    <col min="6920" max="6920" width="12.5" style="2" customWidth="1"/>
    <col min="6921" max="6921" width="12.125" style="2" customWidth="1"/>
    <col min="6922" max="6922" width="11.75" style="2" customWidth="1"/>
    <col min="6923" max="6923" width="11.625" style="2" customWidth="1"/>
    <col min="6924" max="6924" width="9.25" style="2" customWidth="1"/>
    <col min="6925" max="6925" width="10" style="2" customWidth="1"/>
    <col min="6926" max="6926" width="11.625" style="2" customWidth="1"/>
    <col min="6927" max="6927" width="12.875" style="2" customWidth="1"/>
    <col min="6928" max="7168" width="10.375" style="2"/>
    <col min="7169" max="7169" width="3.75" style="2" customWidth="1"/>
    <col min="7170" max="7170" width="25.25" style="2" customWidth="1"/>
    <col min="7171" max="7171" width="7.5" style="2" customWidth="1"/>
    <col min="7172" max="7172" width="7.25" style="2" customWidth="1"/>
    <col min="7173" max="7173" width="7.75" style="2" customWidth="1"/>
    <col min="7174" max="7174" width="7.375" style="2" customWidth="1"/>
    <col min="7175" max="7175" width="10.125" style="2" customWidth="1"/>
    <col min="7176" max="7176" width="12.5" style="2" customWidth="1"/>
    <col min="7177" max="7177" width="12.125" style="2" customWidth="1"/>
    <col min="7178" max="7178" width="11.75" style="2" customWidth="1"/>
    <col min="7179" max="7179" width="11.625" style="2" customWidth="1"/>
    <col min="7180" max="7180" width="9.25" style="2" customWidth="1"/>
    <col min="7181" max="7181" width="10" style="2" customWidth="1"/>
    <col min="7182" max="7182" width="11.625" style="2" customWidth="1"/>
    <col min="7183" max="7183" width="12.875" style="2" customWidth="1"/>
    <col min="7184" max="7424" width="10.375" style="2"/>
    <col min="7425" max="7425" width="3.75" style="2" customWidth="1"/>
    <col min="7426" max="7426" width="25.25" style="2" customWidth="1"/>
    <col min="7427" max="7427" width="7.5" style="2" customWidth="1"/>
    <col min="7428" max="7428" width="7.25" style="2" customWidth="1"/>
    <col min="7429" max="7429" width="7.75" style="2" customWidth="1"/>
    <col min="7430" max="7430" width="7.375" style="2" customWidth="1"/>
    <col min="7431" max="7431" width="10.125" style="2" customWidth="1"/>
    <col min="7432" max="7432" width="12.5" style="2" customWidth="1"/>
    <col min="7433" max="7433" width="12.125" style="2" customWidth="1"/>
    <col min="7434" max="7434" width="11.75" style="2" customWidth="1"/>
    <col min="7435" max="7435" width="11.625" style="2" customWidth="1"/>
    <col min="7436" max="7436" width="9.25" style="2" customWidth="1"/>
    <col min="7437" max="7437" width="10" style="2" customWidth="1"/>
    <col min="7438" max="7438" width="11.625" style="2" customWidth="1"/>
    <col min="7439" max="7439" width="12.875" style="2" customWidth="1"/>
    <col min="7440" max="7680" width="10.375" style="2"/>
    <col min="7681" max="7681" width="3.75" style="2" customWidth="1"/>
    <col min="7682" max="7682" width="25.25" style="2" customWidth="1"/>
    <col min="7683" max="7683" width="7.5" style="2" customWidth="1"/>
    <col min="7684" max="7684" width="7.25" style="2" customWidth="1"/>
    <col min="7685" max="7685" width="7.75" style="2" customWidth="1"/>
    <col min="7686" max="7686" width="7.375" style="2" customWidth="1"/>
    <col min="7687" max="7687" width="10.125" style="2" customWidth="1"/>
    <col min="7688" max="7688" width="12.5" style="2" customWidth="1"/>
    <col min="7689" max="7689" width="12.125" style="2" customWidth="1"/>
    <col min="7690" max="7690" width="11.75" style="2" customWidth="1"/>
    <col min="7691" max="7691" width="11.625" style="2" customWidth="1"/>
    <col min="7692" max="7692" width="9.25" style="2" customWidth="1"/>
    <col min="7693" max="7693" width="10" style="2" customWidth="1"/>
    <col min="7694" max="7694" width="11.625" style="2" customWidth="1"/>
    <col min="7695" max="7695" width="12.875" style="2" customWidth="1"/>
    <col min="7696" max="7936" width="10.375" style="2"/>
    <col min="7937" max="7937" width="3.75" style="2" customWidth="1"/>
    <col min="7938" max="7938" width="25.25" style="2" customWidth="1"/>
    <col min="7939" max="7939" width="7.5" style="2" customWidth="1"/>
    <col min="7940" max="7940" width="7.25" style="2" customWidth="1"/>
    <col min="7941" max="7941" width="7.75" style="2" customWidth="1"/>
    <col min="7942" max="7942" width="7.375" style="2" customWidth="1"/>
    <col min="7943" max="7943" width="10.125" style="2" customWidth="1"/>
    <col min="7944" max="7944" width="12.5" style="2" customWidth="1"/>
    <col min="7945" max="7945" width="12.125" style="2" customWidth="1"/>
    <col min="7946" max="7946" width="11.75" style="2" customWidth="1"/>
    <col min="7947" max="7947" width="11.625" style="2" customWidth="1"/>
    <col min="7948" max="7948" width="9.25" style="2" customWidth="1"/>
    <col min="7949" max="7949" width="10" style="2" customWidth="1"/>
    <col min="7950" max="7950" width="11.625" style="2" customWidth="1"/>
    <col min="7951" max="7951" width="12.875" style="2" customWidth="1"/>
    <col min="7952" max="8192" width="10.375" style="2"/>
    <col min="8193" max="8193" width="3.75" style="2" customWidth="1"/>
    <col min="8194" max="8194" width="25.25" style="2" customWidth="1"/>
    <col min="8195" max="8195" width="7.5" style="2" customWidth="1"/>
    <col min="8196" max="8196" width="7.25" style="2" customWidth="1"/>
    <col min="8197" max="8197" width="7.75" style="2" customWidth="1"/>
    <col min="8198" max="8198" width="7.375" style="2" customWidth="1"/>
    <col min="8199" max="8199" width="10.125" style="2" customWidth="1"/>
    <col min="8200" max="8200" width="12.5" style="2" customWidth="1"/>
    <col min="8201" max="8201" width="12.125" style="2" customWidth="1"/>
    <col min="8202" max="8202" width="11.75" style="2" customWidth="1"/>
    <col min="8203" max="8203" width="11.625" style="2" customWidth="1"/>
    <col min="8204" max="8204" width="9.25" style="2" customWidth="1"/>
    <col min="8205" max="8205" width="10" style="2" customWidth="1"/>
    <col min="8206" max="8206" width="11.625" style="2" customWidth="1"/>
    <col min="8207" max="8207" width="12.875" style="2" customWidth="1"/>
    <col min="8208" max="8448" width="10.375" style="2"/>
    <col min="8449" max="8449" width="3.75" style="2" customWidth="1"/>
    <col min="8450" max="8450" width="25.25" style="2" customWidth="1"/>
    <col min="8451" max="8451" width="7.5" style="2" customWidth="1"/>
    <col min="8452" max="8452" width="7.25" style="2" customWidth="1"/>
    <col min="8453" max="8453" width="7.75" style="2" customWidth="1"/>
    <col min="8454" max="8454" width="7.375" style="2" customWidth="1"/>
    <col min="8455" max="8455" width="10.125" style="2" customWidth="1"/>
    <col min="8456" max="8456" width="12.5" style="2" customWidth="1"/>
    <col min="8457" max="8457" width="12.125" style="2" customWidth="1"/>
    <col min="8458" max="8458" width="11.75" style="2" customWidth="1"/>
    <col min="8459" max="8459" width="11.625" style="2" customWidth="1"/>
    <col min="8460" max="8460" width="9.25" style="2" customWidth="1"/>
    <col min="8461" max="8461" width="10" style="2" customWidth="1"/>
    <col min="8462" max="8462" width="11.625" style="2" customWidth="1"/>
    <col min="8463" max="8463" width="12.875" style="2" customWidth="1"/>
    <col min="8464" max="8704" width="10.375" style="2"/>
    <col min="8705" max="8705" width="3.75" style="2" customWidth="1"/>
    <col min="8706" max="8706" width="25.25" style="2" customWidth="1"/>
    <col min="8707" max="8707" width="7.5" style="2" customWidth="1"/>
    <col min="8708" max="8708" width="7.25" style="2" customWidth="1"/>
    <col min="8709" max="8709" width="7.75" style="2" customWidth="1"/>
    <col min="8710" max="8710" width="7.375" style="2" customWidth="1"/>
    <col min="8711" max="8711" width="10.125" style="2" customWidth="1"/>
    <col min="8712" max="8712" width="12.5" style="2" customWidth="1"/>
    <col min="8713" max="8713" width="12.125" style="2" customWidth="1"/>
    <col min="8714" max="8714" width="11.75" style="2" customWidth="1"/>
    <col min="8715" max="8715" width="11.625" style="2" customWidth="1"/>
    <col min="8716" max="8716" width="9.25" style="2" customWidth="1"/>
    <col min="8717" max="8717" width="10" style="2" customWidth="1"/>
    <col min="8718" max="8718" width="11.625" style="2" customWidth="1"/>
    <col min="8719" max="8719" width="12.875" style="2" customWidth="1"/>
    <col min="8720" max="8960" width="10.375" style="2"/>
    <col min="8961" max="8961" width="3.75" style="2" customWidth="1"/>
    <col min="8962" max="8962" width="25.25" style="2" customWidth="1"/>
    <col min="8963" max="8963" width="7.5" style="2" customWidth="1"/>
    <col min="8964" max="8964" width="7.25" style="2" customWidth="1"/>
    <col min="8965" max="8965" width="7.75" style="2" customWidth="1"/>
    <col min="8966" max="8966" width="7.375" style="2" customWidth="1"/>
    <col min="8967" max="8967" width="10.125" style="2" customWidth="1"/>
    <col min="8968" max="8968" width="12.5" style="2" customWidth="1"/>
    <col min="8969" max="8969" width="12.125" style="2" customWidth="1"/>
    <col min="8970" max="8970" width="11.75" style="2" customWidth="1"/>
    <col min="8971" max="8971" width="11.625" style="2" customWidth="1"/>
    <col min="8972" max="8972" width="9.25" style="2" customWidth="1"/>
    <col min="8973" max="8973" width="10" style="2" customWidth="1"/>
    <col min="8974" max="8974" width="11.625" style="2" customWidth="1"/>
    <col min="8975" max="8975" width="12.875" style="2" customWidth="1"/>
    <col min="8976" max="9216" width="10.375" style="2"/>
    <col min="9217" max="9217" width="3.75" style="2" customWidth="1"/>
    <col min="9218" max="9218" width="25.25" style="2" customWidth="1"/>
    <col min="9219" max="9219" width="7.5" style="2" customWidth="1"/>
    <col min="9220" max="9220" width="7.25" style="2" customWidth="1"/>
    <col min="9221" max="9221" width="7.75" style="2" customWidth="1"/>
    <col min="9222" max="9222" width="7.375" style="2" customWidth="1"/>
    <col min="9223" max="9223" width="10.125" style="2" customWidth="1"/>
    <col min="9224" max="9224" width="12.5" style="2" customWidth="1"/>
    <col min="9225" max="9225" width="12.125" style="2" customWidth="1"/>
    <col min="9226" max="9226" width="11.75" style="2" customWidth="1"/>
    <col min="9227" max="9227" width="11.625" style="2" customWidth="1"/>
    <col min="9228" max="9228" width="9.25" style="2" customWidth="1"/>
    <col min="9229" max="9229" width="10" style="2" customWidth="1"/>
    <col min="9230" max="9230" width="11.625" style="2" customWidth="1"/>
    <col min="9231" max="9231" width="12.875" style="2" customWidth="1"/>
    <col min="9232" max="9472" width="10.375" style="2"/>
    <col min="9473" max="9473" width="3.75" style="2" customWidth="1"/>
    <col min="9474" max="9474" width="25.25" style="2" customWidth="1"/>
    <col min="9475" max="9475" width="7.5" style="2" customWidth="1"/>
    <col min="9476" max="9476" width="7.25" style="2" customWidth="1"/>
    <col min="9477" max="9477" width="7.75" style="2" customWidth="1"/>
    <col min="9478" max="9478" width="7.375" style="2" customWidth="1"/>
    <col min="9479" max="9479" width="10.125" style="2" customWidth="1"/>
    <col min="9480" max="9480" width="12.5" style="2" customWidth="1"/>
    <col min="9481" max="9481" width="12.125" style="2" customWidth="1"/>
    <col min="9482" max="9482" width="11.75" style="2" customWidth="1"/>
    <col min="9483" max="9483" width="11.625" style="2" customWidth="1"/>
    <col min="9484" max="9484" width="9.25" style="2" customWidth="1"/>
    <col min="9485" max="9485" width="10" style="2" customWidth="1"/>
    <col min="9486" max="9486" width="11.625" style="2" customWidth="1"/>
    <col min="9487" max="9487" width="12.875" style="2" customWidth="1"/>
    <col min="9488" max="9728" width="10.375" style="2"/>
    <col min="9729" max="9729" width="3.75" style="2" customWidth="1"/>
    <col min="9730" max="9730" width="25.25" style="2" customWidth="1"/>
    <col min="9731" max="9731" width="7.5" style="2" customWidth="1"/>
    <col min="9732" max="9732" width="7.25" style="2" customWidth="1"/>
    <col min="9733" max="9733" width="7.75" style="2" customWidth="1"/>
    <col min="9734" max="9734" width="7.375" style="2" customWidth="1"/>
    <col min="9735" max="9735" width="10.125" style="2" customWidth="1"/>
    <col min="9736" max="9736" width="12.5" style="2" customWidth="1"/>
    <col min="9737" max="9737" width="12.125" style="2" customWidth="1"/>
    <col min="9738" max="9738" width="11.75" style="2" customWidth="1"/>
    <col min="9739" max="9739" width="11.625" style="2" customWidth="1"/>
    <col min="9740" max="9740" width="9.25" style="2" customWidth="1"/>
    <col min="9741" max="9741" width="10" style="2" customWidth="1"/>
    <col min="9742" max="9742" width="11.625" style="2" customWidth="1"/>
    <col min="9743" max="9743" width="12.875" style="2" customWidth="1"/>
    <col min="9744" max="9984" width="10.375" style="2"/>
    <col min="9985" max="9985" width="3.75" style="2" customWidth="1"/>
    <col min="9986" max="9986" width="25.25" style="2" customWidth="1"/>
    <col min="9987" max="9987" width="7.5" style="2" customWidth="1"/>
    <col min="9988" max="9988" width="7.25" style="2" customWidth="1"/>
    <col min="9989" max="9989" width="7.75" style="2" customWidth="1"/>
    <col min="9990" max="9990" width="7.375" style="2" customWidth="1"/>
    <col min="9991" max="9991" width="10.125" style="2" customWidth="1"/>
    <col min="9992" max="9992" width="12.5" style="2" customWidth="1"/>
    <col min="9993" max="9993" width="12.125" style="2" customWidth="1"/>
    <col min="9994" max="9994" width="11.75" style="2" customWidth="1"/>
    <col min="9995" max="9995" width="11.625" style="2" customWidth="1"/>
    <col min="9996" max="9996" width="9.25" style="2" customWidth="1"/>
    <col min="9997" max="9997" width="10" style="2" customWidth="1"/>
    <col min="9998" max="9998" width="11.625" style="2" customWidth="1"/>
    <col min="9999" max="9999" width="12.875" style="2" customWidth="1"/>
    <col min="10000" max="10240" width="10.375" style="2"/>
    <col min="10241" max="10241" width="3.75" style="2" customWidth="1"/>
    <col min="10242" max="10242" width="25.25" style="2" customWidth="1"/>
    <col min="10243" max="10243" width="7.5" style="2" customWidth="1"/>
    <col min="10244" max="10244" width="7.25" style="2" customWidth="1"/>
    <col min="10245" max="10245" width="7.75" style="2" customWidth="1"/>
    <col min="10246" max="10246" width="7.375" style="2" customWidth="1"/>
    <col min="10247" max="10247" width="10.125" style="2" customWidth="1"/>
    <col min="10248" max="10248" width="12.5" style="2" customWidth="1"/>
    <col min="10249" max="10249" width="12.125" style="2" customWidth="1"/>
    <col min="10250" max="10250" width="11.75" style="2" customWidth="1"/>
    <col min="10251" max="10251" width="11.625" style="2" customWidth="1"/>
    <col min="10252" max="10252" width="9.25" style="2" customWidth="1"/>
    <col min="10253" max="10253" width="10" style="2" customWidth="1"/>
    <col min="10254" max="10254" width="11.625" style="2" customWidth="1"/>
    <col min="10255" max="10255" width="12.875" style="2" customWidth="1"/>
    <col min="10256" max="10496" width="10.375" style="2"/>
    <col min="10497" max="10497" width="3.75" style="2" customWidth="1"/>
    <col min="10498" max="10498" width="25.25" style="2" customWidth="1"/>
    <col min="10499" max="10499" width="7.5" style="2" customWidth="1"/>
    <col min="10500" max="10500" width="7.25" style="2" customWidth="1"/>
    <col min="10501" max="10501" width="7.75" style="2" customWidth="1"/>
    <col min="10502" max="10502" width="7.375" style="2" customWidth="1"/>
    <col min="10503" max="10503" width="10.125" style="2" customWidth="1"/>
    <col min="10504" max="10504" width="12.5" style="2" customWidth="1"/>
    <col min="10505" max="10505" width="12.125" style="2" customWidth="1"/>
    <col min="10506" max="10506" width="11.75" style="2" customWidth="1"/>
    <col min="10507" max="10507" width="11.625" style="2" customWidth="1"/>
    <col min="10508" max="10508" width="9.25" style="2" customWidth="1"/>
    <col min="10509" max="10509" width="10" style="2" customWidth="1"/>
    <col min="10510" max="10510" width="11.625" style="2" customWidth="1"/>
    <col min="10511" max="10511" width="12.875" style="2" customWidth="1"/>
    <col min="10512" max="10752" width="10.375" style="2"/>
    <col min="10753" max="10753" width="3.75" style="2" customWidth="1"/>
    <col min="10754" max="10754" width="25.25" style="2" customWidth="1"/>
    <col min="10755" max="10755" width="7.5" style="2" customWidth="1"/>
    <col min="10756" max="10756" width="7.25" style="2" customWidth="1"/>
    <col min="10757" max="10757" width="7.75" style="2" customWidth="1"/>
    <col min="10758" max="10758" width="7.375" style="2" customWidth="1"/>
    <col min="10759" max="10759" width="10.125" style="2" customWidth="1"/>
    <col min="10760" max="10760" width="12.5" style="2" customWidth="1"/>
    <col min="10761" max="10761" width="12.125" style="2" customWidth="1"/>
    <col min="10762" max="10762" width="11.75" style="2" customWidth="1"/>
    <col min="10763" max="10763" width="11.625" style="2" customWidth="1"/>
    <col min="10764" max="10764" width="9.25" style="2" customWidth="1"/>
    <col min="10765" max="10765" width="10" style="2" customWidth="1"/>
    <col min="10766" max="10766" width="11.625" style="2" customWidth="1"/>
    <col min="10767" max="10767" width="12.875" style="2" customWidth="1"/>
    <col min="10768" max="11008" width="10.375" style="2"/>
    <col min="11009" max="11009" width="3.75" style="2" customWidth="1"/>
    <col min="11010" max="11010" width="25.25" style="2" customWidth="1"/>
    <col min="11011" max="11011" width="7.5" style="2" customWidth="1"/>
    <col min="11012" max="11012" width="7.25" style="2" customWidth="1"/>
    <col min="11013" max="11013" width="7.75" style="2" customWidth="1"/>
    <col min="11014" max="11014" width="7.375" style="2" customWidth="1"/>
    <col min="11015" max="11015" width="10.125" style="2" customWidth="1"/>
    <col min="11016" max="11016" width="12.5" style="2" customWidth="1"/>
    <col min="11017" max="11017" width="12.125" style="2" customWidth="1"/>
    <col min="11018" max="11018" width="11.75" style="2" customWidth="1"/>
    <col min="11019" max="11019" width="11.625" style="2" customWidth="1"/>
    <col min="11020" max="11020" width="9.25" style="2" customWidth="1"/>
    <col min="11021" max="11021" width="10" style="2" customWidth="1"/>
    <col min="11022" max="11022" width="11.625" style="2" customWidth="1"/>
    <col min="11023" max="11023" width="12.875" style="2" customWidth="1"/>
    <col min="11024" max="11264" width="10.375" style="2"/>
    <col min="11265" max="11265" width="3.75" style="2" customWidth="1"/>
    <col min="11266" max="11266" width="25.25" style="2" customWidth="1"/>
    <col min="11267" max="11267" width="7.5" style="2" customWidth="1"/>
    <col min="11268" max="11268" width="7.25" style="2" customWidth="1"/>
    <col min="11269" max="11269" width="7.75" style="2" customWidth="1"/>
    <col min="11270" max="11270" width="7.375" style="2" customWidth="1"/>
    <col min="11271" max="11271" width="10.125" style="2" customWidth="1"/>
    <col min="11272" max="11272" width="12.5" style="2" customWidth="1"/>
    <col min="11273" max="11273" width="12.125" style="2" customWidth="1"/>
    <col min="11274" max="11274" width="11.75" style="2" customWidth="1"/>
    <col min="11275" max="11275" width="11.625" style="2" customWidth="1"/>
    <col min="11276" max="11276" width="9.25" style="2" customWidth="1"/>
    <col min="11277" max="11277" width="10" style="2" customWidth="1"/>
    <col min="11278" max="11278" width="11.625" style="2" customWidth="1"/>
    <col min="11279" max="11279" width="12.875" style="2" customWidth="1"/>
    <col min="11280" max="11520" width="10.375" style="2"/>
    <col min="11521" max="11521" width="3.75" style="2" customWidth="1"/>
    <col min="11522" max="11522" width="25.25" style="2" customWidth="1"/>
    <col min="11523" max="11523" width="7.5" style="2" customWidth="1"/>
    <col min="11524" max="11524" width="7.25" style="2" customWidth="1"/>
    <col min="11525" max="11525" width="7.75" style="2" customWidth="1"/>
    <col min="11526" max="11526" width="7.375" style="2" customWidth="1"/>
    <col min="11527" max="11527" width="10.125" style="2" customWidth="1"/>
    <col min="11528" max="11528" width="12.5" style="2" customWidth="1"/>
    <col min="11529" max="11529" width="12.125" style="2" customWidth="1"/>
    <col min="11530" max="11530" width="11.75" style="2" customWidth="1"/>
    <col min="11531" max="11531" width="11.625" style="2" customWidth="1"/>
    <col min="11532" max="11532" width="9.25" style="2" customWidth="1"/>
    <col min="11533" max="11533" width="10" style="2" customWidth="1"/>
    <col min="11534" max="11534" width="11.625" style="2" customWidth="1"/>
    <col min="11535" max="11535" width="12.875" style="2" customWidth="1"/>
    <col min="11536" max="11776" width="10.375" style="2"/>
    <col min="11777" max="11777" width="3.75" style="2" customWidth="1"/>
    <col min="11778" max="11778" width="25.25" style="2" customWidth="1"/>
    <col min="11779" max="11779" width="7.5" style="2" customWidth="1"/>
    <col min="11780" max="11780" width="7.25" style="2" customWidth="1"/>
    <col min="11781" max="11781" width="7.75" style="2" customWidth="1"/>
    <col min="11782" max="11782" width="7.375" style="2" customWidth="1"/>
    <col min="11783" max="11783" width="10.125" style="2" customWidth="1"/>
    <col min="11784" max="11784" width="12.5" style="2" customWidth="1"/>
    <col min="11785" max="11785" width="12.125" style="2" customWidth="1"/>
    <col min="11786" max="11786" width="11.75" style="2" customWidth="1"/>
    <col min="11787" max="11787" width="11.625" style="2" customWidth="1"/>
    <col min="11788" max="11788" width="9.25" style="2" customWidth="1"/>
    <col min="11789" max="11789" width="10" style="2" customWidth="1"/>
    <col min="11790" max="11790" width="11.625" style="2" customWidth="1"/>
    <col min="11791" max="11791" width="12.875" style="2" customWidth="1"/>
    <col min="11792" max="12032" width="10.375" style="2"/>
    <col min="12033" max="12033" width="3.75" style="2" customWidth="1"/>
    <col min="12034" max="12034" width="25.25" style="2" customWidth="1"/>
    <col min="12035" max="12035" width="7.5" style="2" customWidth="1"/>
    <col min="12036" max="12036" width="7.25" style="2" customWidth="1"/>
    <col min="12037" max="12037" width="7.75" style="2" customWidth="1"/>
    <col min="12038" max="12038" width="7.375" style="2" customWidth="1"/>
    <col min="12039" max="12039" width="10.125" style="2" customWidth="1"/>
    <col min="12040" max="12040" width="12.5" style="2" customWidth="1"/>
    <col min="12041" max="12041" width="12.125" style="2" customWidth="1"/>
    <col min="12042" max="12042" width="11.75" style="2" customWidth="1"/>
    <col min="12043" max="12043" width="11.625" style="2" customWidth="1"/>
    <col min="12044" max="12044" width="9.25" style="2" customWidth="1"/>
    <col min="12045" max="12045" width="10" style="2" customWidth="1"/>
    <col min="12046" max="12046" width="11.625" style="2" customWidth="1"/>
    <col min="12047" max="12047" width="12.875" style="2" customWidth="1"/>
    <col min="12048" max="12288" width="10.375" style="2"/>
    <col min="12289" max="12289" width="3.75" style="2" customWidth="1"/>
    <col min="12290" max="12290" width="25.25" style="2" customWidth="1"/>
    <col min="12291" max="12291" width="7.5" style="2" customWidth="1"/>
    <col min="12292" max="12292" width="7.25" style="2" customWidth="1"/>
    <col min="12293" max="12293" width="7.75" style="2" customWidth="1"/>
    <col min="12294" max="12294" width="7.375" style="2" customWidth="1"/>
    <col min="12295" max="12295" width="10.125" style="2" customWidth="1"/>
    <col min="12296" max="12296" width="12.5" style="2" customWidth="1"/>
    <col min="12297" max="12297" width="12.125" style="2" customWidth="1"/>
    <col min="12298" max="12298" width="11.75" style="2" customWidth="1"/>
    <col min="12299" max="12299" width="11.625" style="2" customWidth="1"/>
    <col min="12300" max="12300" width="9.25" style="2" customWidth="1"/>
    <col min="12301" max="12301" width="10" style="2" customWidth="1"/>
    <col min="12302" max="12302" width="11.625" style="2" customWidth="1"/>
    <col min="12303" max="12303" width="12.875" style="2" customWidth="1"/>
    <col min="12304" max="12544" width="10.375" style="2"/>
    <col min="12545" max="12545" width="3.75" style="2" customWidth="1"/>
    <col min="12546" max="12546" width="25.25" style="2" customWidth="1"/>
    <col min="12547" max="12547" width="7.5" style="2" customWidth="1"/>
    <col min="12548" max="12548" width="7.25" style="2" customWidth="1"/>
    <col min="12549" max="12549" width="7.75" style="2" customWidth="1"/>
    <col min="12550" max="12550" width="7.375" style="2" customWidth="1"/>
    <col min="12551" max="12551" width="10.125" style="2" customWidth="1"/>
    <col min="12552" max="12552" width="12.5" style="2" customWidth="1"/>
    <col min="12553" max="12553" width="12.125" style="2" customWidth="1"/>
    <col min="12554" max="12554" width="11.75" style="2" customWidth="1"/>
    <col min="12555" max="12555" width="11.625" style="2" customWidth="1"/>
    <col min="12556" max="12556" width="9.25" style="2" customWidth="1"/>
    <col min="12557" max="12557" width="10" style="2" customWidth="1"/>
    <col min="12558" max="12558" width="11.625" style="2" customWidth="1"/>
    <col min="12559" max="12559" width="12.875" style="2" customWidth="1"/>
    <col min="12560" max="12800" width="10.375" style="2"/>
    <col min="12801" max="12801" width="3.75" style="2" customWidth="1"/>
    <col min="12802" max="12802" width="25.25" style="2" customWidth="1"/>
    <col min="12803" max="12803" width="7.5" style="2" customWidth="1"/>
    <col min="12804" max="12804" width="7.25" style="2" customWidth="1"/>
    <col min="12805" max="12805" width="7.75" style="2" customWidth="1"/>
    <col min="12806" max="12806" width="7.375" style="2" customWidth="1"/>
    <col min="12807" max="12807" width="10.125" style="2" customWidth="1"/>
    <col min="12808" max="12808" width="12.5" style="2" customWidth="1"/>
    <col min="12809" max="12809" width="12.125" style="2" customWidth="1"/>
    <col min="12810" max="12810" width="11.75" style="2" customWidth="1"/>
    <col min="12811" max="12811" width="11.625" style="2" customWidth="1"/>
    <col min="12812" max="12812" width="9.25" style="2" customWidth="1"/>
    <col min="12813" max="12813" width="10" style="2" customWidth="1"/>
    <col min="12814" max="12814" width="11.625" style="2" customWidth="1"/>
    <col min="12815" max="12815" width="12.875" style="2" customWidth="1"/>
    <col min="12816" max="13056" width="10.375" style="2"/>
    <col min="13057" max="13057" width="3.75" style="2" customWidth="1"/>
    <col min="13058" max="13058" width="25.25" style="2" customWidth="1"/>
    <col min="13059" max="13059" width="7.5" style="2" customWidth="1"/>
    <col min="13060" max="13060" width="7.25" style="2" customWidth="1"/>
    <col min="13061" max="13061" width="7.75" style="2" customWidth="1"/>
    <col min="13062" max="13062" width="7.375" style="2" customWidth="1"/>
    <col min="13063" max="13063" width="10.125" style="2" customWidth="1"/>
    <col min="13064" max="13064" width="12.5" style="2" customWidth="1"/>
    <col min="13065" max="13065" width="12.125" style="2" customWidth="1"/>
    <col min="13066" max="13066" width="11.75" style="2" customWidth="1"/>
    <col min="13067" max="13067" width="11.625" style="2" customWidth="1"/>
    <col min="13068" max="13068" width="9.25" style="2" customWidth="1"/>
    <col min="13069" max="13069" width="10" style="2" customWidth="1"/>
    <col min="13070" max="13070" width="11.625" style="2" customWidth="1"/>
    <col min="13071" max="13071" width="12.875" style="2" customWidth="1"/>
    <col min="13072" max="13312" width="10.375" style="2"/>
    <col min="13313" max="13313" width="3.75" style="2" customWidth="1"/>
    <col min="13314" max="13314" width="25.25" style="2" customWidth="1"/>
    <col min="13315" max="13315" width="7.5" style="2" customWidth="1"/>
    <col min="13316" max="13316" width="7.25" style="2" customWidth="1"/>
    <col min="13317" max="13317" width="7.75" style="2" customWidth="1"/>
    <col min="13318" max="13318" width="7.375" style="2" customWidth="1"/>
    <col min="13319" max="13319" width="10.125" style="2" customWidth="1"/>
    <col min="13320" max="13320" width="12.5" style="2" customWidth="1"/>
    <col min="13321" max="13321" width="12.125" style="2" customWidth="1"/>
    <col min="13322" max="13322" width="11.75" style="2" customWidth="1"/>
    <col min="13323" max="13323" width="11.625" style="2" customWidth="1"/>
    <col min="13324" max="13324" width="9.25" style="2" customWidth="1"/>
    <col min="13325" max="13325" width="10" style="2" customWidth="1"/>
    <col min="13326" max="13326" width="11.625" style="2" customWidth="1"/>
    <col min="13327" max="13327" width="12.875" style="2" customWidth="1"/>
    <col min="13328" max="13568" width="10.375" style="2"/>
    <col min="13569" max="13569" width="3.75" style="2" customWidth="1"/>
    <col min="13570" max="13570" width="25.25" style="2" customWidth="1"/>
    <col min="13571" max="13571" width="7.5" style="2" customWidth="1"/>
    <col min="13572" max="13572" width="7.25" style="2" customWidth="1"/>
    <col min="13573" max="13573" width="7.75" style="2" customWidth="1"/>
    <col min="13574" max="13574" width="7.375" style="2" customWidth="1"/>
    <col min="13575" max="13575" width="10.125" style="2" customWidth="1"/>
    <col min="13576" max="13576" width="12.5" style="2" customWidth="1"/>
    <col min="13577" max="13577" width="12.125" style="2" customWidth="1"/>
    <col min="13578" max="13578" width="11.75" style="2" customWidth="1"/>
    <col min="13579" max="13579" width="11.625" style="2" customWidth="1"/>
    <col min="13580" max="13580" width="9.25" style="2" customWidth="1"/>
    <col min="13581" max="13581" width="10" style="2" customWidth="1"/>
    <col min="13582" max="13582" width="11.625" style="2" customWidth="1"/>
    <col min="13583" max="13583" width="12.875" style="2" customWidth="1"/>
    <col min="13584" max="13824" width="10.375" style="2"/>
    <col min="13825" max="13825" width="3.75" style="2" customWidth="1"/>
    <col min="13826" max="13826" width="25.25" style="2" customWidth="1"/>
    <col min="13827" max="13827" width="7.5" style="2" customWidth="1"/>
    <col min="13828" max="13828" width="7.25" style="2" customWidth="1"/>
    <col min="13829" max="13829" width="7.75" style="2" customWidth="1"/>
    <col min="13830" max="13830" width="7.375" style="2" customWidth="1"/>
    <col min="13831" max="13831" width="10.125" style="2" customWidth="1"/>
    <col min="13832" max="13832" width="12.5" style="2" customWidth="1"/>
    <col min="13833" max="13833" width="12.125" style="2" customWidth="1"/>
    <col min="13834" max="13834" width="11.75" style="2" customWidth="1"/>
    <col min="13835" max="13835" width="11.625" style="2" customWidth="1"/>
    <col min="13836" max="13836" width="9.25" style="2" customWidth="1"/>
    <col min="13837" max="13837" width="10" style="2" customWidth="1"/>
    <col min="13838" max="13838" width="11.625" style="2" customWidth="1"/>
    <col min="13839" max="13839" width="12.875" style="2" customWidth="1"/>
    <col min="13840" max="14080" width="10.375" style="2"/>
    <col min="14081" max="14081" width="3.75" style="2" customWidth="1"/>
    <col min="14082" max="14082" width="25.25" style="2" customWidth="1"/>
    <col min="14083" max="14083" width="7.5" style="2" customWidth="1"/>
    <col min="14084" max="14084" width="7.25" style="2" customWidth="1"/>
    <col min="14085" max="14085" width="7.75" style="2" customWidth="1"/>
    <col min="14086" max="14086" width="7.375" style="2" customWidth="1"/>
    <col min="14087" max="14087" width="10.125" style="2" customWidth="1"/>
    <col min="14088" max="14088" width="12.5" style="2" customWidth="1"/>
    <col min="14089" max="14089" width="12.125" style="2" customWidth="1"/>
    <col min="14090" max="14090" width="11.75" style="2" customWidth="1"/>
    <col min="14091" max="14091" width="11.625" style="2" customWidth="1"/>
    <col min="14092" max="14092" width="9.25" style="2" customWidth="1"/>
    <col min="14093" max="14093" width="10" style="2" customWidth="1"/>
    <col min="14094" max="14094" width="11.625" style="2" customWidth="1"/>
    <col min="14095" max="14095" width="12.875" style="2" customWidth="1"/>
    <col min="14096" max="14336" width="10.375" style="2"/>
    <col min="14337" max="14337" width="3.75" style="2" customWidth="1"/>
    <col min="14338" max="14338" width="25.25" style="2" customWidth="1"/>
    <col min="14339" max="14339" width="7.5" style="2" customWidth="1"/>
    <col min="14340" max="14340" width="7.25" style="2" customWidth="1"/>
    <col min="14341" max="14341" width="7.75" style="2" customWidth="1"/>
    <col min="14342" max="14342" width="7.375" style="2" customWidth="1"/>
    <col min="14343" max="14343" width="10.125" style="2" customWidth="1"/>
    <col min="14344" max="14344" width="12.5" style="2" customWidth="1"/>
    <col min="14345" max="14345" width="12.125" style="2" customWidth="1"/>
    <col min="14346" max="14346" width="11.75" style="2" customWidth="1"/>
    <col min="14347" max="14347" width="11.625" style="2" customWidth="1"/>
    <col min="14348" max="14348" width="9.25" style="2" customWidth="1"/>
    <col min="14349" max="14349" width="10" style="2" customWidth="1"/>
    <col min="14350" max="14350" width="11.625" style="2" customWidth="1"/>
    <col min="14351" max="14351" width="12.875" style="2" customWidth="1"/>
    <col min="14352" max="14592" width="10.375" style="2"/>
    <col min="14593" max="14593" width="3.75" style="2" customWidth="1"/>
    <col min="14594" max="14594" width="25.25" style="2" customWidth="1"/>
    <col min="14595" max="14595" width="7.5" style="2" customWidth="1"/>
    <col min="14596" max="14596" width="7.25" style="2" customWidth="1"/>
    <col min="14597" max="14597" width="7.75" style="2" customWidth="1"/>
    <col min="14598" max="14598" width="7.375" style="2" customWidth="1"/>
    <col min="14599" max="14599" width="10.125" style="2" customWidth="1"/>
    <col min="14600" max="14600" width="12.5" style="2" customWidth="1"/>
    <col min="14601" max="14601" width="12.125" style="2" customWidth="1"/>
    <col min="14602" max="14602" width="11.75" style="2" customWidth="1"/>
    <col min="14603" max="14603" width="11.625" style="2" customWidth="1"/>
    <col min="14604" max="14604" width="9.25" style="2" customWidth="1"/>
    <col min="14605" max="14605" width="10" style="2" customWidth="1"/>
    <col min="14606" max="14606" width="11.625" style="2" customWidth="1"/>
    <col min="14607" max="14607" width="12.875" style="2" customWidth="1"/>
    <col min="14608" max="14848" width="10.375" style="2"/>
    <col min="14849" max="14849" width="3.75" style="2" customWidth="1"/>
    <col min="14850" max="14850" width="25.25" style="2" customWidth="1"/>
    <col min="14851" max="14851" width="7.5" style="2" customWidth="1"/>
    <col min="14852" max="14852" width="7.25" style="2" customWidth="1"/>
    <col min="14853" max="14853" width="7.75" style="2" customWidth="1"/>
    <col min="14854" max="14854" width="7.375" style="2" customWidth="1"/>
    <col min="14855" max="14855" width="10.125" style="2" customWidth="1"/>
    <col min="14856" max="14856" width="12.5" style="2" customWidth="1"/>
    <col min="14857" max="14857" width="12.125" style="2" customWidth="1"/>
    <col min="14858" max="14858" width="11.75" style="2" customWidth="1"/>
    <col min="14859" max="14859" width="11.625" style="2" customWidth="1"/>
    <col min="14860" max="14860" width="9.25" style="2" customWidth="1"/>
    <col min="14861" max="14861" width="10" style="2" customWidth="1"/>
    <col min="14862" max="14862" width="11.625" style="2" customWidth="1"/>
    <col min="14863" max="14863" width="12.875" style="2" customWidth="1"/>
    <col min="14864" max="15104" width="10.375" style="2"/>
    <col min="15105" max="15105" width="3.75" style="2" customWidth="1"/>
    <col min="15106" max="15106" width="25.25" style="2" customWidth="1"/>
    <col min="15107" max="15107" width="7.5" style="2" customWidth="1"/>
    <col min="15108" max="15108" width="7.25" style="2" customWidth="1"/>
    <col min="15109" max="15109" width="7.75" style="2" customWidth="1"/>
    <col min="15110" max="15110" width="7.375" style="2" customWidth="1"/>
    <col min="15111" max="15111" width="10.125" style="2" customWidth="1"/>
    <col min="15112" max="15112" width="12.5" style="2" customWidth="1"/>
    <col min="15113" max="15113" width="12.125" style="2" customWidth="1"/>
    <col min="15114" max="15114" width="11.75" style="2" customWidth="1"/>
    <col min="15115" max="15115" width="11.625" style="2" customWidth="1"/>
    <col min="15116" max="15116" width="9.25" style="2" customWidth="1"/>
    <col min="15117" max="15117" width="10" style="2" customWidth="1"/>
    <col min="15118" max="15118" width="11.625" style="2" customWidth="1"/>
    <col min="15119" max="15119" width="12.875" style="2" customWidth="1"/>
    <col min="15120" max="15360" width="10.375" style="2"/>
    <col min="15361" max="15361" width="3.75" style="2" customWidth="1"/>
    <col min="15362" max="15362" width="25.25" style="2" customWidth="1"/>
    <col min="15363" max="15363" width="7.5" style="2" customWidth="1"/>
    <col min="15364" max="15364" width="7.25" style="2" customWidth="1"/>
    <col min="15365" max="15365" width="7.75" style="2" customWidth="1"/>
    <col min="15366" max="15366" width="7.375" style="2" customWidth="1"/>
    <col min="15367" max="15367" width="10.125" style="2" customWidth="1"/>
    <col min="15368" max="15368" width="12.5" style="2" customWidth="1"/>
    <col min="15369" max="15369" width="12.125" style="2" customWidth="1"/>
    <col min="15370" max="15370" width="11.75" style="2" customWidth="1"/>
    <col min="15371" max="15371" width="11.625" style="2" customWidth="1"/>
    <col min="15372" max="15372" width="9.25" style="2" customWidth="1"/>
    <col min="15373" max="15373" width="10" style="2" customWidth="1"/>
    <col min="15374" max="15374" width="11.625" style="2" customWidth="1"/>
    <col min="15375" max="15375" width="12.875" style="2" customWidth="1"/>
    <col min="15376" max="15616" width="10.375" style="2"/>
    <col min="15617" max="15617" width="3.75" style="2" customWidth="1"/>
    <col min="15618" max="15618" width="25.25" style="2" customWidth="1"/>
    <col min="15619" max="15619" width="7.5" style="2" customWidth="1"/>
    <col min="15620" max="15620" width="7.25" style="2" customWidth="1"/>
    <col min="15621" max="15621" width="7.75" style="2" customWidth="1"/>
    <col min="15622" max="15622" width="7.375" style="2" customWidth="1"/>
    <col min="15623" max="15623" width="10.125" style="2" customWidth="1"/>
    <col min="15624" max="15624" width="12.5" style="2" customWidth="1"/>
    <col min="15625" max="15625" width="12.125" style="2" customWidth="1"/>
    <col min="15626" max="15626" width="11.75" style="2" customWidth="1"/>
    <col min="15627" max="15627" width="11.625" style="2" customWidth="1"/>
    <col min="15628" max="15628" width="9.25" style="2" customWidth="1"/>
    <col min="15629" max="15629" width="10" style="2" customWidth="1"/>
    <col min="15630" max="15630" width="11.625" style="2" customWidth="1"/>
    <col min="15631" max="15631" width="12.875" style="2" customWidth="1"/>
    <col min="15632" max="15872" width="10.375" style="2"/>
    <col min="15873" max="15873" width="3.75" style="2" customWidth="1"/>
    <col min="15874" max="15874" width="25.25" style="2" customWidth="1"/>
    <col min="15875" max="15875" width="7.5" style="2" customWidth="1"/>
    <col min="15876" max="15876" width="7.25" style="2" customWidth="1"/>
    <col min="15877" max="15877" width="7.75" style="2" customWidth="1"/>
    <col min="15878" max="15878" width="7.375" style="2" customWidth="1"/>
    <col min="15879" max="15879" width="10.125" style="2" customWidth="1"/>
    <col min="15880" max="15880" width="12.5" style="2" customWidth="1"/>
    <col min="15881" max="15881" width="12.125" style="2" customWidth="1"/>
    <col min="15882" max="15882" width="11.75" style="2" customWidth="1"/>
    <col min="15883" max="15883" width="11.625" style="2" customWidth="1"/>
    <col min="15884" max="15884" width="9.25" style="2" customWidth="1"/>
    <col min="15885" max="15885" width="10" style="2" customWidth="1"/>
    <col min="15886" max="15886" width="11.625" style="2" customWidth="1"/>
    <col min="15887" max="15887" width="12.875" style="2" customWidth="1"/>
    <col min="15888" max="16128" width="10.375" style="2"/>
    <col min="16129" max="16129" width="3.75" style="2" customWidth="1"/>
    <col min="16130" max="16130" width="25.25" style="2" customWidth="1"/>
    <col min="16131" max="16131" width="7.5" style="2" customWidth="1"/>
    <col min="16132" max="16132" width="7.25" style="2" customWidth="1"/>
    <col min="16133" max="16133" width="7.75" style="2" customWidth="1"/>
    <col min="16134" max="16134" width="7.375" style="2" customWidth="1"/>
    <col min="16135" max="16135" width="10.125" style="2" customWidth="1"/>
    <col min="16136" max="16136" width="12.5" style="2" customWidth="1"/>
    <col min="16137" max="16137" width="12.125" style="2" customWidth="1"/>
    <col min="16138" max="16138" width="11.75" style="2" customWidth="1"/>
    <col min="16139" max="16139" width="11.625" style="2" customWidth="1"/>
    <col min="16140" max="16140" width="9.25" style="2" customWidth="1"/>
    <col min="16141" max="16141" width="10" style="2" customWidth="1"/>
    <col min="16142" max="16142" width="11.625" style="2" customWidth="1"/>
    <col min="16143" max="16143" width="12.875" style="2" customWidth="1"/>
    <col min="16144" max="16384" width="10.375" style="2"/>
  </cols>
  <sheetData>
    <row r="1" spans="1:67" ht="19.5" customHeight="1" x14ac:dyDescent="0.2">
      <c r="A1" s="1" t="s">
        <v>79</v>
      </c>
    </row>
    <row r="2" spans="1:67" ht="14.25" customHeight="1" x14ac:dyDescent="0.15">
      <c r="A2" s="107"/>
      <c r="B2" s="107" t="s">
        <v>80</v>
      </c>
    </row>
    <row r="3" spans="1:67" s="6" customFormat="1" ht="14.25" customHeight="1" thickBot="1" x14ac:dyDescent="0.45">
      <c r="E3" s="108"/>
      <c r="H3" s="109" t="s">
        <v>81</v>
      </c>
      <c r="O3" s="110" t="s">
        <v>82</v>
      </c>
    </row>
    <row r="4" spans="1:67" ht="24.75" customHeight="1" x14ac:dyDescent="0.15">
      <c r="A4" s="315" t="s">
        <v>83</v>
      </c>
      <c r="B4" s="322"/>
      <c r="C4" s="247" t="s">
        <v>2</v>
      </c>
      <c r="D4" s="337" t="s">
        <v>84</v>
      </c>
      <c r="E4" s="338"/>
      <c r="F4" s="338"/>
      <c r="G4" s="112"/>
      <c r="H4" s="339" t="s">
        <v>85</v>
      </c>
      <c r="I4" s="329" t="s">
        <v>86</v>
      </c>
      <c r="J4" s="342"/>
      <c r="K4" s="342"/>
      <c r="L4" s="342"/>
      <c r="M4" s="343"/>
      <c r="N4" s="113" t="s">
        <v>87</v>
      </c>
      <c r="O4" s="114" t="s">
        <v>88</v>
      </c>
    </row>
    <row r="5" spans="1:67" ht="21.75" customHeight="1" x14ac:dyDescent="0.15">
      <c r="A5" s="334"/>
      <c r="B5" s="335"/>
      <c r="C5" s="344" t="s">
        <v>89</v>
      </c>
      <c r="D5" s="346" t="s">
        <v>89</v>
      </c>
      <c r="E5" s="348" t="s">
        <v>90</v>
      </c>
      <c r="F5" s="350" t="s">
        <v>91</v>
      </c>
      <c r="G5" s="248" t="s">
        <v>92</v>
      </c>
      <c r="H5" s="340"/>
      <c r="I5" s="352" t="s">
        <v>93</v>
      </c>
      <c r="J5" s="116" t="s">
        <v>94</v>
      </c>
      <c r="K5" s="117" t="s">
        <v>95</v>
      </c>
      <c r="L5" s="117" t="s">
        <v>96</v>
      </c>
      <c r="M5" s="118" t="s">
        <v>97</v>
      </c>
      <c r="N5" s="119" t="s">
        <v>98</v>
      </c>
      <c r="O5" s="120" t="s">
        <v>98</v>
      </c>
    </row>
    <row r="6" spans="1:67" ht="23.25" customHeight="1" x14ac:dyDescent="0.15">
      <c r="A6" s="336"/>
      <c r="B6" s="326"/>
      <c r="C6" s="345"/>
      <c r="D6" s="347"/>
      <c r="E6" s="349"/>
      <c r="F6" s="351"/>
      <c r="G6" s="121"/>
      <c r="H6" s="341"/>
      <c r="I6" s="347"/>
      <c r="J6" s="122" t="s">
        <v>99</v>
      </c>
      <c r="K6" s="123" t="s">
        <v>100</v>
      </c>
      <c r="L6" s="123" t="s">
        <v>101</v>
      </c>
      <c r="M6" s="124" t="s">
        <v>102</v>
      </c>
      <c r="N6" s="125" t="s">
        <v>103</v>
      </c>
      <c r="O6" s="126" t="s">
        <v>104</v>
      </c>
    </row>
    <row r="7" spans="1:67" s="6" customFormat="1" ht="21" customHeight="1" x14ac:dyDescent="0.4">
      <c r="A7" s="53"/>
      <c r="B7" s="184" t="s">
        <v>208</v>
      </c>
      <c r="C7" s="185">
        <v>468</v>
      </c>
      <c r="D7" s="186">
        <v>20761</v>
      </c>
      <c r="E7" s="187">
        <v>14306</v>
      </c>
      <c r="F7" s="185">
        <v>6455</v>
      </c>
      <c r="G7" s="188">
        <v>9959577</v>
      </c>
      <c r="H7" s="188">
        <v>86572686</v>
      </c>
      <c r="I7" s="189">
        <v>144691486</v>
      </c>
      <c r="J7" s="188">
        <v>142125695</v>
      </c>
      <c r="K7" s="188">
        <v>2381501</v>
      </c>
      <c r="L7" s="188">
        <v>182153</v>
      </c>
      <c r="M7" s="190">
        <v>2137</v>
      </c>
      <c r="N7" s="191">
        <f>I7/C7</f>
        <v>309169.84188034188</v>
      </c>
      <c r="O7" s="192">
        <f>I7/D7</f>
        <v>6969.3890467703868</v>
      </c>
      <c r="P7" s="53"/>
      <c r="Q7" s="53"/>
      <c r="R7" s="53"/>
      <c r="S7" s="53"/>
    </row>
    <row r="8" spans="1:67" s="6" customFormat="1" ht="21" hidden="1" customHeight="1" x14ac:dyDescent="0.4">
      <c r="A8" s="53"/>
      <c r="B8" s="184" t="s">
        <v>209</v>
      </c>
      <c r="C8" s="185">
        <v>441</v>
      </c>
      <c r="D8" s="186">
        <v>21169</v>
      </c>
      <c r="E8" s="187">
        <v>14706</v>
      </c>
      <c r="F8" s="185">
        <v>6463</v>
      </c>
      <c r="G8" s="188">
        <v>10211514</v>
      </c>
      <c r="H8" s="188">
        <v>87025915</v>
      </c>
      <c r="I8" s="189">
        <v>145021883</v>
      </c>
      <c r="J8" s="188">
        <v>142028143</v>
      </c>
      <c r="K8" s="188">
        <v>2336566</v>
      </c>
      <c r="L8" s="188">
        <v>656440</v>
      </c>
      <c r="M8" s="190">
        <v>734</v>
      </c>
      <c r="N8" s="191">
        <f t="shared" ref="N8:N14" si="0">I8/C8</f>
        <v>328847.8072562358</v>
      </c>
      <c r="O8" s="192">
        <f t="shared" ref="O8:O13" si="1">I8/D8</f>
        <v>6850.6723510794081</v>
      </c>
      <c r="P8" s="53"/>
      <c r="Q8" s="53"/>
      <c r="R8" s="53"/>
      <c r="S8" s="53"/>
    </row>
    <row r="9" spans="1:67" s="6" customFormat="1" ht="21" hidden="1" customHeight="1" x14ac:dyDescent="0.4">
      <c r="A9" s="53"/>
      <c r="B9" s="184" t="s">
        <v>105</v>
      </c>
      <c r="C9" s="193">
        <v>433</v>
      </c>
      <c r="D9" s="186">
        <v>22984</v>
      </c>
      <c r="E9" s="187">
        <v>15736</v>
      </c>
      <c r="F9" s="185">
        <f>D9-E9</f>
        <v>7248</v>
      </c>
      <c r="G9" s="188">
        <v>10774939</v>
      </c>
      <c r="H9" s="188">
        <v>91141310</v>
      </c>
      <c r="I9" s="189">
        <v>152572099</v>
      </c>
      <c r="J9" s="188">
        <v>146256026</v>
      </c>
      <c r="K9" s="188">
        <v>2385891</v>
      </c>
      <c r="L9" s="188">
        <v>106906</v>
      </c>
      <c r="M9" s="190">
        <f>I9-J9-K9-L9</f>
        <v>3823276</v>
      </c>
      <c r="N9" s="194">
        <f t="shared" si="0"/>
        <v>352360.50577367208</v>
      </c>
      <c r="O9" s="188">
        <f t="shared" si="1"/>
        <v>6638.187391228681</v>
      </c>
      <c r="P9" s="53"/>
      <c r="Q9" s="53"/>
      <c r="R9" s="53"/>
      <c r="S9" s="53"/>
    </row>
    <row r="10" spans="1:67" s="6" customFormat="1" ht="24" hidden="1" customHeight="1" x14ac:dyDescent="0.4">
      <c r="A10" s="53"/>
      <c r="B10" s="184" t="s">
        <v>106</v>
      </c>
      <c r="C10" s="193">
        <v>436</v>
      </c>
      <c r="D10" s="186">
        <v>22974</v>
      </c>
      <c r="E10" s="187">
        <v>15640</v>
      </c>
      <c r="F10" s="185">
        <f>D10-E10</f>
        <v>7334</v>
      </c>
      <c r="G10" s="188">
        <v>10843728</v>
      </c>
      <c r="H10" s="188">
        <v>100051542</v>
      </c>
      <c r="I10" s="189">
        <v>161121384</v>
      </c>
      <c r="J10" s="188">
        <v>154332351</v>
      </c>
      <c r="K10" s="188">
        <v>2398504</v>
      </c>
      <c r="L10" s="188">
        <v>842097</v>
      </c>
      <c r="M10" s="190">
        <f>I10-J10-K10-L10</f>
        <v>3548432</v>
      </c>
      <c r="N10" s="194">
        <f>I10/C10</f>
        <v>369544.45871559635</v>
      </c>
      <c r="O10" s="188">
        <f t="shared" si="1"/>
        <v>7013.2055366936538</v>
      </c>
    </row>
    <row r="11" spans="1:67" s="6" customFormat="1" ht="24" hidden="1" customHeight="1" x14ac:dyDescent="0.4">
      <c r="A11" s="53"/>
      <c r="B11" s="184" t="s">
        <v>207</v>
      </c>
      <c r="C11" s="193">
        <v>392</v>
      </c>
      <c r="D11" s="186">
        <v>20208</v>
      </c>
      <c r="E11" s="188">
        <v>14174</v>
      </c>
      <c r="F11" s="185">
        <v>6034</v>
      </c>
      <c r="G11" s="188">
        <v>9888820</v>
      </c>
      <c r="H11" s="188">
        <v>79130246</v>
      </c>
      <c r="I11" s="189">
        <v>124814105</v>
      </c>
      <c r="J11" s="188">
        <v>117809426</v>
      </c>
      <c r="K11" s="188">
        <v>1646243</v>
      </c>
      <c r="L11" s="188">
        <v>2097970</v>
      </c>
      <c r="M11" s="190">
        <f>I11-J11-K11-L11</f>
        <v>3260466</v>
      </c>
      <c r="N11" s="194">
        <f t="shared" si="0"/>
        <v>318403.32908163266</v>
      </c>
      <c r="O11" s="188">
        <f t="shared" si="1"/>
        <v>6176.469962391132</v>
      </c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</row>
    <row r="12" spans="1:67" s="6" customFormat="1" ht="24" hidden="1" customHeight="1" x14ac:dyDescent="0.4">
      <c r="A12" s="53"/>
      <c r="B12" s="184" t="s">
        <v>107</v>
      </c>
      <c r="C12" s="193">
        <v>370</v>
      </c>
      <c r="D12" s="186">
        <v>21319</v>
      </c>
      <c r="E12" s="188">
        <v>15077</v>
      </c>
      <c r="F12" s="185">
        <v>6242</v>
      </c>
      <c r="G12" s="188">
        <v>10047942</v>
      </c>
      <c r="H12" s="188">
        <v>6793665</v>
      </c>
      <c r="I12" s="189">
        <v>118012276</v>
      </c>
      <c r="J12" s="188">
        <v>109363630</v>
      </c>
      <c r="K12" s="188">
        <v>1858101</v>
      </c>
      <c r="L12" s="188">
        <v>2652048</v>
      </c>
      <c r="M12" s="190">
        <f>I12-J12-K12-L12</f>
        <v>4138497</v>
      </c>
      <c r="N12" s="194">
        <f>I12/C12</f>
        <v>318952.09729729732</v>
      </c>
      <c r="O12" s="188">
        <f t="shared" si="1"/>
        <v>5535.5446315493218</v>
      </c>
    </row>
    <row r="13" spans="1:67" s="6" customFormat="1" ht="24" hidden="1" customHeight="1" x14ac:dyDescent="0.4">
      <c r="A13" s="53"/>
      <c r="B13" s="184" t="s">
        <v>108</v>
      </c>
      <c r="C13" s="193">
        <v>365</v>
      </c>
      <c r="D13" s="186">
        <v>21020</v>
      </c>
      <c r="E13" s="188">
        <v>14813</v>
      </c>
      <c r="F13" s="185">
        <v>6207</v>
      </c>
      <c r="G13" s="188">
        <v>10371993</v>
      </c>
      <c r="H13" s="188">
        <v>69615530</v>
      </c>
      <c r="I13" s="189">
        <v>105199388</v>
      </c>
      <c r="J13" s="188">
        <v>99230962</v>
      </c>
      <c r="K13" s="188">
        <v>1738343</v>
      </c>
      <c r="L13" s="195" t="s">
        <v>8</v>
      </c>
      <c r="M13" s="190">
        <f>I13-J13-K13</f>
        <v>4230083</v>
      </c>
      <c r="N13" s="194">
        <f>I13/C13</f>
        <v>288217.50136986299</v>
      </c>
      <c r="O13" s="188">
        <f t="shared" si="1"/>
        <v>5004.7282588011421</v>
      </c>
    </row>
    <row r="14" spans="1:67" s="53" customFormat="1" ht="24" customHeight="1" x14ac:dyDescent="0.4">
      <c r="B14" s="184" t="s">
        <v>109</v>
      </c>
      <c r="C14" s="193">
        <v>355</v>
      </c>
      <c r="D14" s="186">
        <v>20641</v>
      </c>
      <c r="E14" s="188">
        <v>14977</v>
      </c>
      <c r="F14" s="185">
        <v>5664</v>
      </c>
      <c r="G14" s="188">
        <v>9766939</v>
      </c>
      <c r="H14" s="188">
        <v>67285468</v>
      </c>
      <c r="I14" s="189">
        <v>106935288</v>
      </c>
      <c r="J14" s="188">
        <v>10118423</v>
      </c>
      <c r="K14" s="188">
        <v>1841681</v>
      </c>
      <c r="L14" s="195" t="s">
        <v>8</v>
      </c>
      <c r="M14" s="190">
        <v>3941861</v>
      </c>
      <c r="N14" s="194">
        <f t="shared" si="0"/>
        <v>301226.16338028171</v>
      </c>
      <c r="O14" s="188">
        <v>5180</v>
      </c>
    </row>
    <row r="15" spans="1:67" s="53" customFormat="1" ht="24" customHeight="1" x14ac:dyDescent="0.4">
      <c r="B15" s="184" t="s">
        <v>110</v>
      </c>
      <c r="C15" s="193">
        <v>348</v>
      </c>
      <c r="D15" s="186">
        <v>20892</v>
      </c>
      <c r="E15" s="188">
        <v>14633</v>
      </c>
      <c r="F15" s="185">
        <v>3326</v>
      </c>
      <c r="G15" s="188">
        <v>9977907</v>
      </c>
      <c r="H15" s="188">
        <v>62970629</v>
      </c>
      <c r="I15" s="189">
        <v>104038613</v>
      </c>
      <c r="J15" s="188">
        <v>99259673</v>
      </c>
      <c r="K15" s="188">
        <v>1793915</v>
      </c>
      <c r="L15" s="195">
        <v>139833</v>
      </c>
      <c r="M15" s="190">
        <v>2985025</v>
      </c>
      <c r="N15" s="194">
        <v>298962</v>
      </c>
      <c r="O15" s="188">
        <v>4980</v>
      </c>
    </row>
    <row r="16" spans="1:67" s="53" customFormat="1" ht="24" customHeight="1" x14ac:dyDescent="0.4">
      <c r="B16" s="184" t="s">
        <v>111</v>
      </c>
      <c r="C16" s="193">
        <v>343</v>
      </c>
      <c r="D16" s="186">
        <v>20896</v>
      </c>
      <c r="E16" s="188">
        <v>14478</v>
      </c>
      <c r="F16" s="185">
        <v>6418</v>
      </c>
      <c r="G16" s="188">
        <v>10035718</v>
      </c>
      <c r="H16" s="188">
        <v>64793221</v>
      </c>
      <c r="I16" s="189">
        <v>106736391</v>
      </c>
      <c r="J16" s="188">
        <v>100950911</v>
      </c>
      <c r="K16" s="188">
        <v>2007947</v>
      </c>
      <c r="L16" s="195">
        <v>35557</v>
      </c>
      <c r="M16" s="190">
        <v>3741976</v>
      </c>
      <c r="N16" s="194">
        <v>311185</v>
      </c>
      <c r="O16" s="188">
        <v>5108</v>
      </c>
    </row>
    <row r="17" spans="1:15" s="53" customFormat="1" ht="24" customHeight="1" x14ac:dyDescent="0.4">
      <c r="B17" s="184" t="s">
        <v>112</v>
      </c>
      <c r="C17" s="193">
        <v>403</v>
      </c>
      <c r="D17" s="186">
        <v>21035</v>
      </c>
      <c r="E17" s="187">
        <f>14556+53</f>
        <v>14609</v>
      </c>
      <c r="F17" s="185">
        <f>6407+19</f>
        <v>6426</v>
      </c>
      <c r="G17" s="196">
        <v>10253305</v>
      </c>
      <c r="H17" s="188">
        <v>69139088</v>
      </c>
      <c r="I17" s="189">
        <v>105647630</v>
      </c>
      <c r="J17" s="188">
        <v>99892947</v>
      </c>
      <c r="K17" s="188">
        <v>2685774</v>
      </c>
      <c r="L17" s="195">
        <v>27306</v>
      </c>
      <c r="M17" s="190">
        <f>1059+16445+2818518+205581</f>
        <v>3041603</v>
      </c>
      <c r="N17" s="194">
        <f>I17/C17</f>
        <v>262152.92803970224</v>
      </c>
      <c r="O17" s="196">
        <f>I17/D17</f>
        <v>5022.4687425719039</v>
      </c>
    </row>
    <row r="18" spans="1:15" s="53" customFormat="1" ht="24" customHeight="1" x14ac:dyDescent="0.4">
      <c r="B18" s="184" t="s">
        <v>225</v>
      </c>
      <c r="C18" s="193">
        <v>349</v>
      </c>
      <c r="D18" s="186">
        <v>20966</v>
      </c>
      <c r="E18" s="187">
        <f>14543+29</f>
        <v>14572</v>
      </c>
      <c r="F18" s="185">
        <f>6389+5</f>
        <v>6394</v>
      </c>
      <c r="G18" s="196">
        <v>9488848</v>
      </c>
      <c r="H18" s="188">
        <v>69617450</v>
      </c>
      <c r="I18" s="189">
        <v>102003677</v>
      </c>
      <c r="J18" s="188">
        <v>92703381</v>
      </c>
      <c r="K18" s="188">
        <v>2894369</v>
      </c>
      <c r="L18" s="195">
        <v>44761</v>
      </c>
      <c r="M18" s="190">
        <f>706+21673+6211474+127313</f>
        <v>6361166</v>
      </c>
      <c r="N18" s="194">
        <f>I18/C18</f>
        <v>292274.14613180514</v>
      </c>
      <c r="O18" s="196">
        <f>I18/D18</f>
        <v>4865.1949346561096</v>
      </c>
    </row>
    <row r="19" spans="1:15" s="53" customFormat="1" ht="24" customHeight="1" x14ac:dyDescent="0.4">
      <c r="A19" s="250"/>
      <c r="B19" s="251" t="s">
        <v>232</v>
      </c>
      <c r="C19" s="252">
        <v>345</v>
      </c>
      <c r="D19" s="253">
        <v>21557</v>
      </c>
      <c r="E19" s="254">
        <v>14896</v>
      </c>
      <c r="F19" s="255">
        <v>6661</v>
      </c>
      <c r="G19" s="256">
        <v>10950202</v>
      </c>
      <c r="H19" s="257">
        <v>77053746</v>
      </c>
      <c r="I19" s="258">
        <v>109584228</v>
      </c>
      <c r="J19" s="254">
        <v>99100456</v>
      </c>
      <c r="K19" s="257">
        <v>2993624</v>
      </c>
      <c r="L19" s="259">
        <v>41478</v>
      </c>
      <c r="M19" s="260">
        <v>7448670</v>
      </c>
      <c r="N19" s="261">
        <f>I19/C19</f>
        <v>317635.44347826089</v>
      </c>
      <c r="O19" s="262">
        <f>I19/D19</f>
        <v>5083.4637472746672</v>
      </c>
    </row>
    <row r="20" spans="1:15" s="6" customFormat="1" ht="19.5" customHeight="1" x14ac:dyDescent="0.4">
      <c r="A20" s="53">
        <v>9</v>
      </c>
      <c r="B20" s="263" t="s">
        <v>113</v>
      </c>
      <c r="C20" s="264">
        <v>26</v>
      </c>
      <c r="D20" s="265">
        <v>556</v>
      </c>
      <c r="E20" s="266">
        <v>298</v>
      </c>
      <c r="F20" s="267">
        <v>258</v>
      </c>
      <c r="G20" s="268">
        <v>163449</v>
      </c>
      <c r="H20" s="268">
        <v>738074</v>
      </c>
      <c r="I20" s="269">
        <v>1627695</v>
      </c>
      <c r="J20" s="268">
        <v>1600679</v>
      </c>
      <c r="K20" s="268">
        <v>15844</v>
      </c>
      <c r="L20" s="270" t="s">
        <v>220</v>
      </c>
      <c r="M20" s="271">
        <v>11172</v>
      </c>
      <c r="N20" s="272">
        <f>I20/C20</f>
        <v>62603.653846153844</v>
      </c>
      <c r="O20" s="273">
        <f t="shared" ref="O20:O43" si="2">I20/D20</f>
        <v>2927.5089928057555</v>
      </c>
    </row>
    <row r="21" spans="1:15" s="6" customFormat="1" ht="19.5" customHeight="1" x14ac:dyDescent="0.4">
      <c r="A21" s="6">
        <v>10</v>
      </c>
      <c r="B21" s="263" t="s">
        <v>114</v>
      </c>
      <c r="C21" s="264">
        <v>43</v>
      </c>
      <c r="D21" s="265">
        <v>695</v>
      </c>
      <c r="E21" s="274">
        <v>421</v>
      </c>
      <c r="F21" s="267">
        <v>274</v>
      </c>
      <c r="G21" s="268">
        <v>205682</v>
      </c>
      <c r="H21" s="268">
        <v>1275001</v>
      </c>
      <c r="I21" s="275">
        <v>1903410</v>
      </c>
      <c r="J21" s="268">
        <v>1857966</v>
      </c>
      <c r="K21" s="268">
        <v>13271</v>
      </c>
      <c r="L21" s="270" t="s">
        <v>220</v>
      </c>
      <c r="M21" s="271">
        <v>32173</v>
      </c>
      <c r="N21" s="276">
        <f t="shared" ref="N21:N43" si="3">I21/C21</f>
        <v>44265.348837209305</v>
      </c>
      <c r="O21" s="164">
        <f t="shared" si="2"/>
        <v>2738.7194244604316</v>
      </c>
    </row>
    <row r="22" spans="1:15" s="6" customFormat="1" ht="19.5" customHeight="1" x14ac:dyDescent="0.4">
      <c r="A22" s="6">
        <v>11</v>
      </c>
      <c r="B22" s="263" t="s">
        <v>115</v>
      </c>
      <c r="C22" s="264">
        <v>11</v>
      </c>
      <c r="D22" s="265">
        <v>272</v>
      </c>
      <c r="E22" s="274">
        <v>150</v>
      </c>
      <c r="F22" s="267">
        <v>122</v>
      </c>
      <c r="G22" s="268">
        <v>98788</v>
      </c>
      <c r="H22" s="268">
        <v>453810</v>
      </c>
      <c r="I22" s="275">
        <v>714962</v>
      </c>
      <c r="J22" s="268">
        <v>492757</v>
      </c>
      <c r="K22" s="268">
        <v>62466</v>
      </c>
      <c r="L22" s="270" t="s">
        <v>220</v>
      </c>
      <c r="M22" s="271">
        <v>159739</v>
      </c>
      <c r="N22" s="276">
        <f t="shared" si="3"/>
        <v>64996.545454545456</v>
      </c>
      <c r="O22" s="164">
        <f t="shared" si="2"/>
        <v>2628.5367647058824</v>
      </c>
    </row>
    <row r="23" spans="1:15" s="6" customFormat="1" ht="19.5" customHeight="1" x14ac:dyDescent="0.4">
      <c r="A23" s="6">
        <v>12</v>
      </c>
      <c r="B23" s="277" t="s">
        <v>116</v>
      </c>
      <c r="C23" s="264">
        <v>12</v>
      </c>
      <c r="D23" s="265">
        <v>493</v>
      </c>
      <c r="E23" s="274">
        <v>400</v>
      </c>
      <c r="F23" s="267">
        <v>93</v>
      </c>
      <c r="G23" s="268">
        <v>326201</v>
      </c>
      <c r="H23" s="268">
        <v>6910086</v>
      </c>
      <c r="I23" s="275">
        <v>9760631</v>
      </c>
      <c r="J23" s="268">
        <v>5036158</v>
      </c>
      <c r="K23" s="268">
        <v>37234</v>
      </c>
      <c r="L23" s="270" t="s">
        <v>220</v>
      </c>
      <c r="M23" s="271">
        <v>4687239</v>
      </c>
      <c r="N23" s="276">
        <f t="shared" si="3"/>
        <v>813385.91666666663</v>
      </c>
      <c r="O23" s="164">
        <f t="shared" si="2"/>
        <v>19798.440162271807</v>
      </c>
    </row>
    <row r="24" spans="1:15" s="6" customFormat="1" ht="19.5" customHeight="1" x14ac:dyDescent="0.4">
      <c r="A24" s="6">
        <v>13</v>
      </c>
      <c r="B24" s="263" t="s">
        <v>117</v>
      </c>
      <c r="C24" s="264">
        <v>6</v>
      </c>
      <c r="D24" s="265">
        <v>85</v>
      </c>
      <c r="E24" s="274">
        <v>72</v>
      </c>
      <c r="F24" s="267">
        <v>13</v>
      </c>
      <c r="G24" s="268">
        <v>29189</v>
      </c>
      <c r="H24" s="268">
        <v>101984</v>
      </c>
      <c r="I24" s="275">
        <v>176544</v>
      </c>
      <c r="J24" s="268">
        <v>176304</v>
      </c>
      <c r="K24" s="268">
        <v>240</v>
      </c>
      <c r="L24" s="270" t="s">
        <v>220</v>
      </c>
      <c r="M24" s="271" t="s">
        <v>234</v>
      </c>
      <c r="N24" s="276">
        <f t="shared" si="3"/>
        <v>29424</v>
      </c>
      <c r="O24" s="164">
        <f t="shared" si="2"/>
        <v>2076.9882352941177</v>
      </c>
    </row>
    <row r="25" spans="1:15" s="6" customFormat="1" ht="19.5" customHeight="1" x14ac:dyDescent="0.4">
      <c r="A25" s="6">
        <v>14</v>
      </c>
      <c r="B25" s="263" t="s">
        <v>118</v>
      </c>
      <c r="C25" s="264">
        <v>10</v>
      </c>
      <c r="D25" s="265">
        <v>650</v>
      </c>
      <c r="E25" s="274">
        <v>557</v>
      </c>
      <c r="F25" s="267">
        <v>93</v>
      </c>
      <c r="G25" s="268">
        <v>314541</v>
      </c>
      <c r="H25" s="268">
        <v>3968700</v>
      </c>
      <c r="I25" s="275">
        <v>5135236</v>
      </c>
      <c r="J25" s="268">
        <v>5091342</v>
      </c>
      <c r="K25" s="268">
        <v>1666</v>
      </c>
      <c r="L25" s="270" t="s">
        <v>220</v>
      </c>
      <c r="M25" s="271">
        <v>42228</v>
      </c>
      <c r="N25" s="276">
        <f t="shared" si="3"/>
        <v>513523.6</v>
      </c>
      <c r="O25" s="164">
        <f t="shared" si="2"/>
        <v>7900.3630769230767</v>
      </c>
    </row>
    <row r="26" spans="1:15" s="6" customFormat="1" ht="19.5" customHeight="1" x14ac:dyDescent="0.4">
      <c r="A26" s="6">
        <v>15</v>
      </c>
      <c r="B26" s="263" t="s">
        <v>119</v>
      </c>
      <c r="C26" s="264">
        <v>7</v>
      </c>
      <c r="D26" s="265">
        <v>491</v>
      </c>
      <c r="E26" s="274">
        <v>302</v>
      </c>
      <c r="F26" s="267">
        <v>189</v>
      </c>
      <c r="G26" s="268">
        <v>195023</v>
      </c>
      <c r="H26" s="268">
        <v>802699</v>
      </c>
      <c r="I26" s="275">
        <v>1303086</v>
      </c>
      <c r="J26" s="268">
        <v>1285361</v>
      </c>
      <c r="K26" s="268">
        <v>17578</v>
      </c>
      <c r="L26" s="270" t="s">
        <v>220</v>
      </c>
      <c r="M26" s="271">
        <v>147</v>
      </c>
      <c r="N26" s="276">
        <f t="shared" si="3"/>
        <v>186155.14285714287</v>
      </c>
      <c r="O26" s="164">
        <f t="shared" si="2"/>
        <v>2653.9429735234216</v>
      </c>
    </row>
    <row r="27" spans="1:15" s="6" customFormat="1" ht="19.5" customHeight="1" x14ac:dyDescent="0.4">
      <c r="A27" s="6">
        <v>16</v>
      </c>
      <c r="B27" s="263" t="s">
        <v>120</v>
      </c>
      <c r="C27" s="264">
        <v>20</v>
      </c>
      <c r="D27" s="265">
        <v>4096</v>
      </c>
      <c r="E27" s="274">
        <v>2204</v>
      </c>
      <c r="F27" s="267">
        <v>1892</v>
      </c>
      <c r="G27" s="268">
        <v>1962147</v>
      </c>
      <c r="H27" s="268">
        <v>21063985</v>
      </c>
      <c r="I27" s="275">
        <v>28290387</v>
      </c>
      <c r="J27" s="268">
        <v>25784558</v>
      </c>
      <c r="K27" s="268">
        <v>741697</v>
      </c>
      <c r="L27" s="270" t="s">
        <v>220</v>
      </c>
      <c r="M27" s="271">
        <v>1764132</v>
      </c>
      <c r="N27" s="276">
        <f t="shared" si="3"/>
        <v>1414519.35</v>
      </c>
      <c r="O27" s="164">
        <f t="shared" si="2"/>
        <v>6906.832763671875</v>
      </c>
    </row>
    <row r="28" spans="1:15" s="6" customFormat="1" ht="19.5" customHeight="1" x14ac:dyDescent="0.4">
      <c r="A28" s="6">
        <v>17</v>
      </c>
      <c r="B28" s="263" t="s">
        <v>121</v>
      </c>
      <c r="C28" s="264">
        <v>1</v>
      </c>
      <c r="D28" s="265">
        <v>10</v>
      </c>
      <c r="E28" s="274">
        <v>9</v>
      </c>
      <c r="F28" s="267">
        <v>1</v>
      </c>
      <c r="G28" s="268" t="s">
        <v>233</v>
      </c>
      <c r="H28" s="268" t="s">
        <v>233</v>
      </c>
      <c r="I28" s="275" t="s">
        <v>233</v>
      </c>
      <c r="J28" s="268" t="s">
        <v>233</v>
      </c>
      <c r="K28" s="268" t="s">
        <v>233</v>
      </c>
      <c r="L28" s="270" t="s">
        <v>220</v>
      </c>
      <c r="M28" s="271" t="s">
        <v>235</v>
      </c>
      <c r="N28" s="278" t="s">
        <v>221</v>
      </c>
      <c r="O28" s="268" t="s">
        <v>221</v>
      </c>
    </row>
    <row r="29" spans="1:15" s="6" customFormat="1" ht="19.5" customHeight="1" x14ac:dyDescent="0.4">
      <c r="A29" s="6">
        <v>18</v>
      </c>
      <c r="B29" s="263" t="s">
        <v>122</v>
      </c>
      <c r="C29" s="168">
        <v>24</v>
      </c>
      <c r="D29" s="265">
        <v>1210</v>
      </c>
      <c r="E29" s="268">
        <v>757</v>
      </c>
      <c r="F29" s="267">
        <v>453</v>
      </c>
      <c r="G29" s="268">
        <v>505077</v>
      </c>
      <c r="H29" s="268">
        <v>2685716</v>
      </c>
      <c r="I29" s="275">
        <v>4384615</v>
      </c>
      <c r="J29" s="268">
        <v>4237920</v>
      </c>
      <c r="K29" s="268">
        <v>71204</v>
      </c>
      <c r="L29" s="270" t="s">
        <v>220</v>
      </c>
      <c r="M29" s="271">
        <v>75491</v>
      </c>
      <c r="N29" s="276">
        <f t="shared" si="3"/>
        <v>182692.29166666666</v>
      </c>
      <c r="O29" s="166">
        <f t="shared" si="2"/>
        <v>3623.6487603305786</v>
      </c>
    </row>
    <row r="30" spans="1:15" s="6" customFormat="1" ht="19.5" customHeight="1" x14ac:dyDescent="0.4">
      <c r="A30" s="6">
        <v>19</v>
      </c>
      <c r="B30" s="263" t="s">
        <v>123</v>
      </c>
      <c r="C30" s="264">
        <v>5</v>
      </c>
      <c r="D30" s="265">
        <v>1452</v>
      </c>
      <c r="E30" s="274">
        <v>1270</v>
      </c>
      <c r="F30" s="267">
        <v>182</v>
      </c>
      <c r="G30" s="268">
        <v>548508</v>
      </c>
      <c r="H30" s="268">
        <v>1361840</v>
      </c>
      <c r="I30" s="275">
        <v>2669861</v>
      </c>
      <c r="J30" s="268">
        <v>2654604</v>
      </c>
      <c r="K30" s="268">
        <v>15257</v>
      </c>
      <c r="L30" s="270" t="s">
        <v>220</v>
      </c>
      <c r="M30" s="271" t="s">
        <v>236</v>
      </c>
      <c r="N30" s="276">
        <f t="shared" si="3"/>
        <v>533972.19999999995</v>
      </c>
      <c r="O30" s="166">
        <f t="shared" si="2"/>
        <v>1838.7472451790634</v>
      </c>
    </row>
    <row r="31" spans="1:15" s="6" customFormat="1" ht="19.5" customHeight="1" x14ac:dyDescent="0.4">
      <c r="A31" s="6">
        <v>20</v>
      </c>
      <c r="B31" s="277" t="s">
        <v>124</v>
      </c>
      <c r="C31" s="279" t="s">
        <v>220</v>
      </c>
      <c r="D31" s="265" t="s">
        <v>220</v>
      </c>
      <c r="E31" s="268">
        <v>0</v>
      </c>
      <c r="F31" s="267">
        <v>0</v>
      </c>
      <c r="G31" s="268" t="s">
        <v>220</v>
      </c>
      <c r="H31" s="268" t="s">
        <v>220</v>
      </c>
      <c r="I31" s="275" t="s">
        <v>220</v>
      </c>
      <c r="J31" s="268" t="s">
        <v>220</v>
      </c>
      <c r="K31" s="268" t="s">
        <v>220</v>
      </c>
      <c r="L31" s="270" t="s">
        <v>220</v>
      </c>
      <c r="M31" s="271" t="s">
        <v>237</v>
      </c>
      <c r="N31" s="278" t="s">
        <v>221</v>
      </c>
      <c r="O31" s="268" t="s">
        <v>221</v>
      </c>
    </row>
    <row r="32" spans="1:15" s="6" customFormat="1" ht="19.5" customHeight="1" x14ac:dyDescent="0.4">
      <c r="A32" s="6">
        <v>21</v>
      </c>
      <c r="B32" s="263" t="s">
        <v>125</v>
      </c>
      <c r="C32" s="168">
        <v>18</v>
      </c>
      <c r="D32" s="265">
        <v>824</v>
      </c>
      <c r="E32" s="268">
        <v>712</v>
      </c>
      <c r="F32" s="267">
        <v>112</v>
      </c>
      <c r="G32" s="268">
        <v>515504</v>
      </c>
      <c r="H32" s="268">
        <v>1593153</v>
      </c>
      <c r="I32" s="275">
        <v>3658985</v>
      </c>
      <c r="J32" s="268">
        <v>3315595</v>
      </c>
      <c r="K32" s="268">
        <v>3975</v>
      </c>
      <c r="L32" s="270" t="s">
        <v>220</v>
      </c>
      <c r="M32" s="271">
        <v>339415</v>
      </c>
      <c r="N32" s="276">
        <f t="shared" si="3"/>
        <v>203276.94444444444</v>
      </c>
      <c r="O32" s="166">
        <f t="shared" si="2"/>
        <v>4440.5157766990287</v>
      </c>
    </row>
    <row r="33" spans="1:15" s="6" customFormat="1" ht="19.5" customHeight="1" x14ac:dyDescent="0.4">
      <c r="A33" s="6">
        <v>22</v>
      </c>
      <c r="B33" s="263" t="s">
        <v>126</v>
      </c>
      <c r="C33" s="264">
        <v>8</v>
      </c>
      <c r="D33" s="265">
        <v>173</v>
      </c>
      <c r="E33" s="274">
        <v>151</v>
      </c>
      <c r="F33" s="267">
        <v>22</v>
      </c>
      <c r="G33" s="268">
        <v>72196</v>
      </c>
      <c r="H33" s="268">
        <v>278904</v>
      </c>
      <c r="I33" s="275">
        <v>478096</v>
      </c>
      <c r="J33" s="268">
        <v>442062</v>
      </c>
      <c r="K33" s="268">
        <v>21611</v>
      </c>
      <c r="L33" s="270" t="s">
        <v>220</v>
      </c>
      <c r="M33" s="271">
        <v>14423</v>
      </c>
      <c r="N33" s="276">
        <f t="shared" si="3"/>
        <v>59762</v>
      </c>
      <c r="O33" s="166">
        <f t="shared" si="2"/>
        <v>2763.5606936416184</v>
      </c>
    </row>
    <row r="34" spans="1:15" s="6" customFormat="1" ht="19.5" customHeight="1" x14ac:dyDescent="0.4">
      <c r="A34" s="6">
        <v>23</v>
      </c>
      <c r="B34" s="263" t="s">
        <v>127</v>
      </c>
      <c r="C34" s="264">
        <v>5</v>
      </c>
      <c r="D34" s="265">
        <v>55</v>
      </c>
      <c r="E34" s="274">
        <v>38</v>
      </c>
      <c r="F34" s="267">
        <v>17</v>
      </c>
      <c r="G34" s="268">
        <v>41615</v>
      </c>
      <c r="H34" s="268">
        <v>1027948</v>
      </c>
      <c r="I34" s="275">
        <v>1262660</v>
      </c>
      <c r="J34" s="268">
        <v>1245901</v>
      </c>
      <c r="K34" s="268">
        <v>16759</v>
      </c>
      <c r="L34" s="270" t="s">
        <v>220</v>
      </c>
      <c r="M34" s="271" t="s">
        <v>237</v>
      </c>
      <c r="N34" s="276">
        <f t="shared" si="3"/>
        <v>252532</v>
      </c>
      <c r="O34" s="166">
        <f t="shared" si="2"/>
        <v>22957.454545454544</v>
      </c>
    </row>
    <row r="35" spans="1:15" s="6" customFormat="1" ht="19.5" customHeight="1" x14ac:dyDescent="0.4">
      <c r="A35" s="6">
        <v>24</v>
      </c>
      <c r="B35" s="263" t="s">
        <v>128</v>
      </c>
      <c r="C35" s="264">
        <v>48</v>
      </c>
      <c r="D35" s="265">
        <v>2166</v>
      </c>
      <c r="E35" s="274">
        <v>1399</v>
      </c>
      <c r="F35" s="267">
        <v>767</v>
      </c>
      <c r="G35" s="268">
        <v>804612</v>
      </c>
      <c r="H35" s="268">
        <v>3614077</v>
      </c>
      <c r="I35" s="275">
        <v>5705337</v>
      </c>
      <c r="J35" s="268">
        <v>4545833</v>
      </c>
      <c r="K35" s="268">
        <v>1083872</v>
      </c>
      <c r="L35" s="268">
        <v>174</v>
      </c>
      <c r="M35" s="271">
        <v>75458</v>
      </c>
      <c r="N35" s="276">
        <f t="shared" si="3"/>
        <v>118861.1875</v>
      </c>
      <c r="O35" s="166">
        <f t="shared" si="2"/>
        <v>2634.0429362880886</v>
      </c>
    </row>
    <row r="36" spans="1:15" s="6" customFormat="1" ht="19.5" customHeight="1" x14ac:dyDescent="0.4">
      <c r="A36" s="6">
        <v>25</v>
      </c>
      <c r="B36" s="263" t="s">
        <v>129</v>
      </c>
      <c r="C36" s="264">
        <v>5</v>
      </c>
      <c r="D36" s="265">
        <v>109</v>
      </c>
      <c r="E36" s="274">
        <v>91</v>
      </c>
      <c r="F36" s="267">
        <v>18</v>
      </c>
      <c r="G36" s="268">
        <v>57932</v>
      </c>
      <c r="H36" s="268">
        <v>115074</v>
      </c>
      <c r="I36" s="275">
        <v>299983</v>
      </c>
      <c r="J36" s="268">
        <v>268624</v>
      </c>
      <c r="K36" s="268" t="s">
        <v>220</v>
      </c>
      <c r="L36" s="268">
        <v>31359</v>
      </c>
      <c r="M36" s="271" t="s">
        <v>235</v>
      </c>
      <c r="N36" s="276">
        <f t="shared" si="3"/>
        <v>59996.6</v>
      </c>
      <c r="O36" s="166">
        <f t="shared" si="2"/>
        <v>2752.1376146788989</v>
      </c>
    </row>
    <row r="37" spans="1:15" s="6" customFormat="1" ht="19.5" customHeight="1" x14ac:dyDescent="0.4">
      <c r="A37" s="6">
        <v>26</v>
      </c>
      <c r="B37" s="263" t="s">
        <v>130</v>
      </c>
      <c r="C37" s="264">
        <v>26</v>
      </c>
      <c r="D37" s="265">
        <v>636</v>
      </c>
      <c r="E37" s="274">
        <v>546</v>
      </c>
      <c r="F37" s="267">
        <v>90</v>
      </c>
      <c r="G37" s="268">
        <v>344013</v>
      </c>
      <c r="H37" s="268">
        <v>559539</v>
      </c>
      <c r="I37" s="275">
        <v>1330079</v>
      </c>
      <c r="J37" s="268">
        <v>1119445</v>
      </c>
      <c r="K37" s="268">
        <v>80847</v>
      </c>
      <c r="L37" s="268">
        <v>9270</v>
      </c>
      <c r="M37" s="271">
        <v>120517</v>
      </c>
      <c r="N37" s="276">
        <f t="shared" si="3"/>
        <v>51156.884615384617</v>
      </c>
      <c r="O37" s="166">
        <f t="shared" si="2"/>
        <v>2091.3191823899369</v>
      </c>
    </row>
    <row r="38" spans="1:15" s="6" customFormat="1" ht="19.5" customHeight="1" x14ac:dyDescent="0.4">
      <c r="A38" s="6">
        <v>27</v>
      </c>
      <c r="B38" s="263" t="s">
        <v>131</v>
      </c>
      <c r="C38" s="264">
        <v>2</v>
      </c>
      <c r="D38" s="265">
        <v>238</v>
      </c>
      <c r="E38" s="274">
        <v>197</v>
      </c>
      <c r="F38" s="267">
        <v>41</v>
      </c>
      <c r="G38" s="268" t="s">
        <v>233</v>
      </c>
      <c r="H38" s="268" t="s">
        <v>233</v>
      </c>
      <c r="I38" s="275" t="s">
        <v>233</v>
      </c>
      <c r="J38" s="268" t="s">
        <v>233</v>
      </c>
      <c r="K38" s="268" t="s">
        <v>233</v>
      </c>
      <c r="L38" s="270" t="s">
        <v>220</v>
      </c>
      <c r="M38" s="271" t="s">
        <v>238</v>
      </c>
      <c r="N38" s="278" t="s">
        <v>221</v>
      </c>
      <c r="O38" s="268" t="s">
        <v>221</v>
      </c>
    </row>
    <row r="39" spans="1:15" s="6" customFormat="1" ht="19.5" customHeight="1" x14ac:dyDescent="0.4">
      <c r="A39" s="6">
        <v>28</v>
      </c>
      <c r="B39" s="280" t="s">
        <v>132</v>
      </c>
      <c r="C39" s="264">
        <v>5</v>
      </c>
      <c r="D39" s="265">
        <v>151</v>
      </c>
      <c r="E39" s="274">
        <v>58</v>
      </c>
      <c r="F39" s="267">
        <v>93</v>
      </c>
      <c r="G39" s="268">
        <v>52124</v>
      </c>
      <c r="H39" s="268">
        <v>145577</v>
      </c>
      <c r="I39" s="275">
        <v>298154</v>
      </c>
      <c r="J39" s="268">
        <v>280277</v>
      </c>
      <c r="K39" s="268">
        <v>17877</v>
      </c>
      <c r="L39" s="270" t="s">
        <v>220</v>
      </c>
      <c r="M39" s="281" t="s">
        <v>237</v>
      </c>
      <c r="N39" s="276">
        <f t="shared" si="3"/>
        <v>59630.8</v>
      </c>
      <c r="O39" s="164">
        <f t="shared" si="2"/>
        <v>1974.5298013245033</v>
      </c>
    </row>
    <row r="40" spans="1:15" s="6" customFormat="1" ht="19.5" customHeight="1" x14ac:dyDescent="0.4">
      <c r="A40" s="6">
        <v>29</v>
      </c>
      <c r="B40" s="263" t="s">
        <v>133</v>
      </c>
      <c r="C40" s="264">
        <v>22</v>
      </c>
      <c r="D40" s="265">
        <v>2804</v>
      </c>
      <c r="E40" s="274">
        <v>1784</v>
      </c>
      <c r="F40" s="267">
        <v>1020</v>
      </c>
      <c r="G40" s="268">
        <v>1263202</v>
      </c>
      <c r="H40" s="268">
        <v>14089032</v>
      </c>
      <c r="I40" s="275">
        <v>16789524</v>
      </c>
      <c r="J40" s="268">
        <v>16576034</v>
      </c>
      <c r="K40" s="268">
        <v>97565</v>
      </c>
      <c r="L40" s="270" t="s">
        <v>220</v>
      </c>
      <c r="M40" s="281">
        <v>115925</v>
      </c>
      <c r="N40" s="276">
        <f t="shared" si="3"/>
        <v>763160.18181818177</v>
      </c>
      <c r="O40" s="164">
        <f t="shared" si="2"/>
        <v>5987.7047075606279</v>
      </c>
    </row>
    <row r="41" spans="1:15" s="6" customFormat="1" ht="19.5" customHeight="1" x14ac:dyDescent="0.4">
      <c r="A41" s="6">
        <v>30</v>
      </c>
      <c r="B41" s="263" t="s">
        <v>134</v>
      </c>
      <c r="C41" s="264">
        <v>5</v>
      </c>
      <c r="D41" s="265">
        <v>1436</v>
      </c>
      <c r="E41" s="274">
        <v>1076</v>
      </c>
      <c r="F41" s="267">
        <v>360</v>
      </c>
      <c r="G41" s="268">
        <v>1587486</v>
      </c>
      <c r="H41" s="268">
        <v>8747947</v>
      </c>
      <c r="I41" s="275">
        <v>10834230</v>
      </c>
      <c r="J41" s="268">
        <v>10699516</v>
      </c>
      <c r="K41" s="268">
        <v>134714</v>
      </c>
      <c r="L41" s="270" t="s">
        <v>220</v>
      </c>
      <c r="M41" s="281" t="s">
        <v>235</v>
      </c>
      <c r="N41" s="276">
        <f t="shared" si="3"/>
        <v>2166846</v>
      </c>
      <c r="O41" s="164">
        <f t="shared" si="2"/>
        <v>7544.7284122562678</v>
      </c>
    </row>
    <row r="42" spans="1:15" s="6" customFormat="1" ht="19.5" customHeight="1" x14ac:dyDescent="0.4">
      <c r="A42" s="6">
        <v>31</v>
      </c>
      <c r="B42" s="263" t="s">
        <v>135</v>
      </c>
      <c r="C42" s="264">
        <v>29</v>
      </c>
      <c r="D42" s="265">
        <v>2290</v>
      </c>
      <c r="E42" s="268">
        <v>1923</v>
      </c>
      <c r="F42" s="267">
        <v>367</v>
      </c>
      <c r="G42" s="268">
        <v>1302093</v>
      </c>
      <c r="H42" s="268">
        <v>6352476</v>
      </c>
      <c r="I42" s="275">
        <v>10728759</v>
      </c>
      <c r="J42" s="268">
        <v>10234901</v>
      </c>
      <c r="K42" s="268">
        <v>485106</v>
      </c>
      <c r="L42" s="270">
        <v>675</v>
      </c>
      <c r="M42" s="281">
        <v>8077</v>
      </c>
      <c r="N42" s="276">
        <f t="shared" si="3"/>
        <v>369957.20689655171</v>
      </c>
      <c r="O42" s="164">
        <f t="shared" si="2"/>
        <v>4685.0475982532753</v>
      </c>
    </row>
    <row r="43" spans="1:15" s="6" customFormat="1" ht="19.5" customHeight="1" thickBot="1" x14ac:dyDescent="0.45">
      <c r="A43" s="227">
        <v>32</v>
      </c>
      <c r="B43" s="263" t="s">
        <v>136</v>
      </c>
      <c r="C43" s="282">
        <v>7</v>
      </c>
      <c r="D43" s="283">
        <v>665</v>
      </c>
      <c r="E43" s="284">
        <v>481</v>
      </c>
      <c r="F43" s="285">
        <v>184</v>
      </c>
      <c r="G43" s="286">
        <v>425561</v>
      </c>
      <c r="H43" s="286">
        <v>804194</v>
      </c>
      <c r="I43" s="287">
        <v>1623349</v>
      </c>
      <c r="J43" s="288">
        <v>1585997</v>
      </c>
      <c r="K43" s="286">
        <v>34818</v>
      </c>
      <c r="L43" s="289" t="s">
        <v>220</v>
      </c>
      <c r="M43" s="290">
        <v>2534</v>
      </c>
      <c r="N43" s="291">
        <f t="shared" si="3"/>
        <v>231907</v>
      </c>
      <c r="O43" s="292">
        <f t="shared" si="2"/>
        <v>2441.1263157894737</v>
      </c>
    </row>
    <row r="44" spans="1:15" ht="20.100000000000001" customHeight="1" x14ac:dyDescent="0.15">
      <c r="A44" s="22" t="s">
        <v>241</v>
      </c>
      <c r="B44" s="73"/>
      <c r="C44" s="99"/>
      <c r="D44" s="127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</row>
    <row r="45" spans="1:15" s="129" customFormat="1" ht="15" customHeight="1" x14ac:dyDescent="0.15">
      <c r="A45" s="128" t="s">
        <v>137</v>
      </c>
      <c r="C45" s="130"/>
      <c r="D45" s="130"/>
      <c r="E45" s="130"/>
      <c r="F45" s="130"/>
      <c r="G45" s="130"/>
      <c r="H45" s="130"/>
      <c r="I45" s="130"/>
      <c r="J45" s="130"/>
      <c r="K45" s="130"/>
    </row>
    <row r="46" spans="1:15" ht="18.95" customHeight="1" x14ac:dyDescent="0.15">
      <c r="C46" s="21"/>
      <c r="D46" s="21"/>
      <c r="E46" s="21"/>
      <c r="F46" s="21"/>
      <c r="G46" s="21"/>
      <c r="H46" s="21"/>
      <c r="I46" s="21"/>
      <c r="J46" s="21"/>
      <c r="K46" s="21"/>
    </row>
    <row r="47" spans="1:15" ht="18.95" customHeight="1" x14ac:dyDescent="0.15">
      <c r="C47" s="21"/>
      <c r="D47" s="21"/>
      <c r="E47" s="21"/>
      <c r="F47" s="21"/>
      <c r="G47" s="21"/>
      <c r="H47" s="21"/>
      <c r="I47" s="21"/>
      <c r="J47" s="21"/>
      <c r="K47" s="21"/>
    </row>
    <row r="48" spans="1:15" ht="18.95" customHeight="1" x14ac:dyDescent="0.15">
      <c r="C48" s="21"/>
      <c r="D48" s="21"/>
      <c r="E48" s="21"/>
      <c r="F48" s="21"/>
      <c r="G48" s="21"/>
      <c r="H48" s="21"/>
      <c r="I48" s="21"/>
      <c r="J48" s="21"/>
      <c r="K48" s="21"/>
    </row>
    <row r="49" spans="3:11" ht="18.95" customHeight="1" x14ac:dyDescent="0.15">
      <c r="C49" s="21"/>
      <c r="D49" s="21"/>
      <c r="E49" s="21"/>
      <c r="F49" s="21"/>
      <c r="G49" s="21"/>
      <c r="H49" s="21"/>
      <c r="I49" s="21"/>
      <c r="J49" s="21"/>
      <c r="K49" s="21"/>
    </row>
    <row r="50" spans="3:11" ht="18.95" customHeight="1" x14ac:dyDescent="0.15">
      <c r="C50" s="21"/>
      <c r="D50" s="21"/>
      <c r="E50" s="21"/>
      <c r="F50" s="21"/>
      <c r="G50" s="21"/>
      <c r="H50" s="21"/>
      <c r="I50" s="21"/>
      <c r="J50" s="21"/>
      <c r="K50" s="21"/>
    </row>
    <row r="51" spans="3:11" ht="18.95" customHeight="1" x14ac:dyDescent="0.15">
      <c r="C51" s="21"/>
      <c r="D51" s="21"/>
      <c r="E51" s="21"/>
      <c r="F51" s="21"/>
      <c r="G51" s="21"/>
      <c r="H51" s="21"/>
      <c r="I51" s="21"/>
      <c r="J51" s="21"/>
      <c r="K51" s="21"/>
    </row>
    <row r="52" spans="3:11" ht="18.95" customHeight="1" x14ac:dyDescent="0.15">
      <c r="C52" s="21"/>
      <c r="D52" s="21"/>
      <c r="E52" s="21"/>
      <c r="F52" s="21"/>
      <c r="G52" s="21"/>
      <c r="H52" s="21"/>
      <c r="I52" s="21"/>
      <c r="J52" s="21"/>
      <c r="K52" s="21"/>
    </row>
    <row r="53" spans="3:11" ht="18.95" customHeight="1" x14ac:dyDescent="0.15">
      <c r="C53" s="21"/>
      <c r="D53" s="21"/>
      <c r="E53" s="21"/>
      <c r="F53" s="21"/>
      <c r="G53" s="21"/>
      <c r="H53" s="21"/>
      <c r="I53" s="21"/>
      <c r="J53" s="21"/>
      <c r="K53" s="21"/>
    </row>
    <row r="54" spans="3:11" ht="18.95" customHeight="1" x14ac:dyDescent="0.15">
      <c r="C54" s="21"/>
      <c r="D54" s="21"/>
      <c r="E54" s="21"/>
      <c r="F54" s="21"/>
      <c r="G54" s="21"/>
      <c r="H54" s="21"/>
      <c r="I54" s="21"/>
      <c r="J54" s="21"/>
      <c r="K54" s="21"/>
    </row>
    <row r="55" spans="3:11" ht="18.95" customHeight="1" x14ac:dyDescent="0.15">
      <c r="C55" s="21"/>
      <c r="D55" s="21"/>
      <c r="E55" s="21"/>
      <c r="F55" s="21"/>
      <c r="G55" s="21"/>
      <c r="H55" s="21"/>
      <c r="I55" s="21"/>
      <c r="J55" s="21"/>
      <c r="K55" s="21"/>
    </row>
    <row r="56" spans="3:11" ht="18.95" customHeight="1" x14ac:dyDescent="0.15">
      <c r="C56" s="21"/>
      <c r="D56" s="21"/>
      <c r="E56" s="21"/>
      <c r="F56" s="21"/>
      <c r="G56" s="21"/>
      <c r="H56" s="21"/>
      <c r="I56" s="21"/>
      <c r="J56" s="21"/>
      <c r="K56" s="21"/>
    </row>
    <row r="57" spans="3:11" ht="18.95" customHeight="1" x14ac:dyDescent="0.15">
      <c r="C57" s="21"/>
      <c r="D57" s="21"/>
      <c r="E57" s="21"/>
      <c r="F57" s="21"/>
      <c r="G57" s="21"/>
      <c r="H57" s="21"/>
      <c r="I57" s="21"/>
      <c r="J57" s="21"/>
      <c r="K57" s="21"/>
    </row>
    <row r="58" spans="3:11" ht="18.95" customHeight="1" x14ac:dyDescent="0.15">
      <c r="C58" s="21"/>
      <c r="D58" s="21"/>
      <c r="E58" s="21"/>
      <c r="F58" s="21"/>
      <c r="G58" s="21"/>
      <c r="H58" s="21"/>
      <c r="I58" s="21"/>
      <c r="J58" s="21"/>
      <c r="K58" s="21"/>
    </row>
    <row r="59" spans="3:11" ht="18.95" customHeight="1" x14ac:dyDescent="0.15">
      <c r="C59" s="21"/>
      <c r="D59" s="21"/>
      <c r="E59" s="21"/>
      <c r="F59" s="21"/>
      <c r="G59" s="21"/>
      <c r="H59" s="21"/>
      <c r="I59" s="21"/>
      <c r="J59" s="21"/>
      <c r="K59" s="21"/>
    </row>
    <row r="60" spans="3:11" ht="18.95" customHeight="1" x14ac:dyDescent="0.15">
      <c r="C60" s="21"/>
      <c r="D60" s="21"/>
      <c r="E60" s="21"/>
      <c r="F60" s="21"/>
      <c r="G60" s="21"/>
      <c r="H60" s="21"/>
      <c r="I60" s="21"/>
      <c r="J60" s="21"/>
      <c r="K60" s="21"/>
    </row>
    <row r="61" spans="3:11" ht="18.95" customHeight="1" x14ac:dyDescent="0.15">
      <c r="C61" s="21"/>
      <c r="D61" s="21"/>
      <c r="E61" s="21"/>
      <c r="F61" s="21"/>
      <c r="G61" s="21"/>
      <c r="H61" s="21"/>
      <c r="I61" s="21"/>
      <c r="J61" s="21"/>
      <c r="K61" s="21"/>
    </row>
    <row r="62" spans="3:11" ht="18.95" customHeight="1" x14ac:dyDescent="0.15">
      <c r="C62" s="21"/>
      <c r="D62" s="21"/>
      <c r="E62" s="21"/>
      <c r="F62" s="21"/>
      <c r="G62" s="21"/>
      <c r="H62" s="21"/>
      <c r="I62" s="21"/>
      <c r="J62" s="21"/>
      <c r="K62" s="21"/>
    </row>
    <row r="63" spans="3:11" ht="18.95" customHeight="1" x14ac:dyDescent="0.15">
      <c r="C63" s="21"/>
      <c r="D63" s="21"/>
      <c r="E63" s="21"/>
      <c r="F63" s="21"/>
      <c r="G63" s="21"/>
      <c r="H63" s="21"/>
      <c r="I63" s="21"/>
      <c r="J63" s="21"/>
      <c r="K63" s="21"/>
    </row>
    <row r="64" spans="3:11" ht="18.95" customHeight="1" x14ac:dyDescent="0.15">
      <c r="C64" s="21"/>
      <c r="D64" s="21"/>
      <c r="E64" s="21"/>
      <c r="F64" s="21"/>
      <c r="G64" s="21"/>
      <c r="H64" s="21"/>
      <c r="I64" s="21"/>
      <c r="J64" s="21"/>
      <c r="K64" s="21"/>
    </row>
    <row r="65" spans="3:11" ht="18.95" customHeight="1" x14ac:dyDescent="0.15">
      <c r="C65" s="21"/>
      <c r="D65" s="21"/>
      <c r="E65" s="21"/>
      <c r="F65" s="21"/>
      <c r="G65" s="21"/>
      <c r="H65" s="21"/>
      <c r="I65" s="21"/>
      <c r="J65" s="21"/>
      <c r="K65" s="21"/>
    </row>
    <row r="66" spans="3:11" ht="18.95" customHeight="1" x14ac:dyDescent="0.15">
      <c r="C66" s="21"/>
      <c r="D66" s="21"/>
      <c r="E66" s="21"/>
      <c r="F66" s="21"/>
      <c r="G66" s="21"/>
      <c r="H66" s="21"/>
      <c r="I66" s="21"/>
      <c r="J66" s="21"/>
      <c r="K66" s="21"/>
    </row>
    <row r="67" spans="3:11" ht="18.95" customHeight="1" x14ac:dyDescent="0.15">
      <c r="C67" s="21"/>
      <c r="D67" s="21"/>
      <c r="E67" s="21"/>
      <c r="F67" s="21"/>
      <c r="G67" s="21"/>
      <c r="H67" s="21"/>
      <c r="I67" s="21"/>
      <c r="J67" s="21"/>
      <c r="K67" s="21"/>
    </row>
    <row r="68" spans="3:11" ht="18.95" customHeight="1" x14ac:dyDescent="0.15">
      <c r="C68" s="21"/>
      <c r="D68" s="21"/>
      <c r="E68" s="21"/>
      <c r="F68" s="21"/>
      <c r="G68" s="21"/>
      <c r="H68" s="21"/>
      <c r="I68" s="21"/>
      <c r="J68" s="21"/>
      <c r="K68" s="21"/>
    </row>
    <row r="69" spans="3:11" ht="18.95" customHeight="1" x14ac:dyDescent="0.15">
      <c r="C69" s="21"/>
      <c r="D69" s="21"/>
      <c r="E69" s="21"/>
      <c r="F69" s="21"/>
      <c r="G69" s="21"/>
      <c r="H69" s="21"/>
      <c r="I69" s="21"/>
      <c r="J69" s="21"/>
      <c r="K69" s="21"/>
    </row>
    <row r="70" spans="3:11" ht="18.95" customHeight="1" x14ac:dyDescent="0.15">
      <c r="C70" s="21"/>
      <c r="D70" s="21"/>
      <c r="E70" s="21"/>
      <c r="F70" s="21"/>
      <c r="G70" s="21"/>
      <c r="H70" s="21"/>
      <c r="I70" s="21"/>
      <c r="J70" s="21"/>
      <c r="K70" s="21"/>
    </row>
    <row r="71" spans="3:11" ht="18.95" customHeight="1" x14ac:dyDescent="0.15">
      <c r="C71" s="21"/>
      <c r="D71" s="21"/>
      <c r="E71" s="21"/>
      <c r="F71" s="21"/>
      <c r="G71" s="21"/>
      <c r="H71" s="21"/>
      <c r="I71" s="21"/>
      <c r="J71" s="21"/>
      <c r="K71" s="21"/>
    </row>
    <row r="72" spans="3:11" ht="18.95" customHeight="1" x14ac:dyDescent="0.15">
      <c r="C72" s="21"/>
      <c r="D72" s="21"/>
      <c r="E72" s="21"/>
      <c r="F72" s="21"/>
      <c r="G72" s="21"/>
      <c r="H72" s="21"/>
      <c r="I72" s="21"/>
      <c r="J72" s="21"/>
      <c r="K72" s="21"/>
    </row>
    <row r="73" spans="3:11" ht="18.95" customHeight="1" x14ac:dyDescent="0.15">
      <c r="C73" s="21"/>
      <c r="D73" s="21"/>
      <c r="E73" s="21"/>
      <c r="F73" s="21"/>
      <c r="G73" s="21"/>
      <c r="H73" s="21"/>
      <c r="I73" s="21"/>
      <c r="J73" s="21"/>
      <c r="K73" s="21"/>
    </row>
    <row r="74" spans="3:11" ht="18.95" customHeight="1" x14ac:dyDescent="0.15">
      <c r="C74" s="21"/>
      <c r="D74" s="21"/>
      <c r="E74" s="21"/>
      <c r="F74" s="21"/>
      <c r="G74" s="21"/>
      <c r="H74" s="21"/>
      <c r="I74" s="21"/>
      <c r="J74" s="21"/>
      <c r="K74" s="21"/>
    </row>
    <row r="75" spans="3:11" ht="18.95" customHeight="1" x14ac:dyDescent="0.15">
      <c r="C75" s="21"/>
      <c r="D75" s="21"/>
      <c r="E75" s="21"/>
      <c r="F75" s="21"/>
      <c r="G75" s="21"/>
      <c r="H75" s="21"/>
      <c r="I75" s="21"/>
      <c r="J75" s="21"/>
      <c r="K75" s="21"/>
    </row>
    <row r="76" spans="3:11" ht="18.95" customHeight="1" x14ac:dyDescent="0.15">
      <c r="C76" s="21"/>
      <c r="D76" s="21"/>
      <c r="E76" s="21"/>
      <c r="F76" s="21"/>
      <c r="G76" s="21"/>
      <c r="H76" s="21"/>
      <c r="I76" s="21"/>
      <c r="J76" s="21"/>
      <c r="K76" s="21"/>
    </row>
    <row r="77" spans="3:11" ht="18.95" customHeight="1" x14ac:dyDescent="0.15">
      <c r="C77" s="21"/>
      <c r="D77" s="21"/>
      <c r="E77" s="21"/>
      <c r="F77" s="21"/>
      <c r="G77" s="21"/>
      <c r="H77" s="21"/>
      <c r="I77" s="21"/>
      <c r="J77" s="21"/>
      <c r="K77" s="21"/>
    </row>
    <row r="78" spans="3:11" ht="18.95" customHeight="1" x14ac:dyDescent="0.15">
      <c r="C78" s="21"/>
      <c r="D78" s="21"/>
      <c r="E78" s="21"/>
      <c r="F78" s="21"/>
      <c r="G78" s="21"/>
      <c r="H78" s="21"/>
      <c r="I78" s="21"/>
      <c r="J78" s="21"/>
      <c r="K78" s="21"/>
    </row>
    <row r="79" spans="3:11" ht="18.95" customHeight="1" x14ac:dyDescent="0.15">
      <c r="C79" s="21"/>
      <c r="D79" s="21"/>
      <c r="E79" s="21"/>
      <c r="F79" s="21"/>
      <c r="G79" s="21"/>
      <c r="H79" s="21"/>
      <c r="I79" s="21"/>
      <c r="J79" s="21"/>
      <c r="K79" s="21"/>
    </row>
    <row r="80" spans="3:11" ht="18.95" customHeight="1" x14ac:dyDescent="0.15">
      <c r="C80" s="21"/>
      <c r="D80" s="21"/>
      <c r="E80" s="21"/>
      <c r="F80" s="21"/>
      <c r="G80" s="21"/>
      <c r="H80" s="21"/>
      <c r="I80" s="21"/>
      <c r="J80" s="21"/>
      <c r="K80" s="21"/>
    </row>
    <row r="81" spans="3:11" ht="18.95" customHeight="1" x14ac:dyDescent="0.15">
      <c r="C81" s="21"/>
      <c r="D81" s="21"/>
      <c r="E81" s="21"/>
      <c r="F81" s="21"/>
      <c r="G81" s="21"/>
      <c r="H81" s="21"/>
      <c r="I81" s="21"/>
      <c r="J81" s="21"/>
      <c r="K81" s="21"/>
    </row>
    <row r="82" spans="3:11" ht="18.95" customHeight="1" x14ac:dyDescent="0.15">
      <c r="C82" s="21"/>
      <c r="D82" s="21"/>
      <c r="E82" s="21"/>
      <c r="F82" s="21"/>
      <c r="G82" s="21"/>
      <c r="H82" s="21"/>
      <c r="I82" s="21"/>
      <c r="J82" s="21"/>
      <c r="K82" s="21"/>
    </row>
    <row r="83" spans="3:11" ht="18.95" customHeight="1" x14ac:dyDescent="0.15">
      <c r="C83" s="21"/>
      <c r="D83" s="21"/>
      <c r="E83" s="21"/>
      <c r="F83" s="21"/>
      <c r="G83" s="21"/>
      <c r="H83" s="21"/>
      <c r="I83" s="21"/>
      <c r="J83" s="21"/>
      <c r="K83" s="21"/>
    </row>
    <row r="84" spans="3:11" ht="18.95" customHeight="1" x14ac:dyDescent="0.15">
      <c r="C84" s="21"/>
      <c r="D84" s="21"/>
      <c r="E84" s="21"/>
      <c r="F84" s="21"/>
      <c r="G84" s="21"/>
      <c r="H84" s="21"/>
      <c r="I84" s="21"/>
      <c r="J84" s="21"/>
      <c r="K84" s="21"/>
    </row>
    <row r="85" spans="3:11" ht="18.95" customHeight="1" x14ac:dyDescent="0.15">
      <c r="C85" s="21"/>
      <c r="D85" s="21"/>
      <c r="E85" s="21"/>
      <c r="F85" s="21"/>
      <c r="G85" s="21"/>
      <c r="H85" s="21"/>
      <c r="I85" s="21"/>
      <c r="J85" s="21"/>
      <c r="K85" s="21"/>
    </row>
    <row r="86" spans="3:11" ht="18.95" customHeight="1" x14ac:dyDescent="0.15">
      <c r="C86" s="21"/>
      <c r="D86" s="21"/>
      <c r="E86" s="21"/>
      <c r="F86" s="21"/>
      <c r="G86" s="21"/>
      <c r="H86" s="21"/>
      <c r="I86" s="21"/>
      <c r="J86" s="21"/>
      <c r="K86" s="21"/>
    </row>
    <row r="87" spans="3:11" ht="18.95" customHeight="1" x14ac:dyDescent="0.15">
      <c r="C87" s="21"/>
      <c r="D87" s="21"/>
      <c r="E87" s="21"/>
      <c r="F87" s="21"/>
      <c r="G87" s="21"/>
      <c r="H87" s="21"/>
      <c r="I87" s="21"/>
      <c r="J87" s="21"/>
      <c r="K87" s="21"/>
    </row>
    <row r="88" spans="3:11" ht="18.95" customHeight="1" x14ac:dyDescent="0.15">
      <c r="C88" s="21"/>
      <c r="D88" s="21"/>
      <c r="E88" s="21"/>
      <c r="F88" s="21"/>
      <c r="G88" s="21"/>
      <c r="H88" s="21"/>
      <c r="I88" s="21"/>
      <c r="J88" s="21"/>
      <c r="K88" s="21"/>
    </row>
    <row r="89" spans="3:11" ht="18.95" customHeight="1" x14ac:dyDescent="0.15">
      <c r="C89" s="21"/>
      <c r="D89" s="21"/>
      <c r="E89" s="21"/>
      <c r="F89" s="21"/>
      <c r="G89" s="21"/>
      <c r="H89" s="21"/>
      <c r="I89" s="21"/>
      <c r="J89" s="21"/>
      <c r="K89" s="21"/>
    </row>
    <row r="90" spans="3:11" ht="18.95" customHeight="1" x14ac:dyDescent="0.15">
      <c r="C90" s="21"/>
      <c r="D90" s="21"/>
      <c r="E90" s="21"/>
      <c r="F90" s="21"/>
      <c r="G90" s="21"/>
      <c r="H90" s="21"/>
      <c r="I90" s="21"/>
      <c r="J90" s="21"/>
      <c r="K90" s="21"/>
    </row>
    <row r="91" spans="3:11" ht="18.95" customHeight="1" x14ac:dyDescent="0.15">
      <c r="C91" s="21"/>
      <c r="D91" s="21"/>
      <c r="E91" s="21"/>
      <c r="F91" s="21"/>
      <c r="G91" s="21"/>
      <c r="H91" s="21"/>
      <c r="I91" s="21"/>
      <c r="J91" s="21"/>
      <c r="K91" s="21"/>
    </row>
    <row r="92" spans="3:11" ht="18.95" customHeight="1" x14ac:dyDescent="0.15">
      <c r="C92" s="21"/>
      <c r="D92" s="21"/>
      <c r="E92" s="21"/>
      <c r="F92" s="21"/>
      <c r="G92" s="21"/>
      <c r="H92" s="21"/>
      <c r="I92" s="21"/>
      <c r="J92" s="21"/>
      <c r="K92" s="21"/>
    </row>
    <row r="93" spans="3:11" ht="18.95" customHeight="1" x14ac:dyDescent="0.15">
      <c r="C93" s="21"/>
      <c r="D93" s="21"/>
      <c r="E93" s="21"/>
      <c r="F93" s="21"/>
      <c r="G93" s="21"/>
      <c r="H93" s="21"/>
      <c r="I93" s="21"/>
      <c r="J93" s="21"/>
      <c r="K93" s="21"/>
    </row>
    <row r="94" spans="3:11" ht="18.95" customHeight="1" x14ac:dyDescent="0.15">
      <c r="C94" s="21"/>
      <c r="D94" s="21"/>
      <c r="E94" s="21"/>
      <c r="F94" s="21"/>
      <c r="G94" s="21"/>
      <c r="H94" s="21"/>
      <c r="I94" s="21"/>
      <c r="J94" s="21"/>
      <c r="K94" s="21"/>
    </row>
    <row r="95" spans="3:11" ht="18.95" customHeight="1" x14ac:dyDescent="0.15">
      <c r="C95" s="21"/>
      <c r="D95" s="21"/>
      <c r="E95" s="21"/>
      <c r="F95" s="21"/>
      <c r="G95" s="21"/>
      <c r="H95" s="21"/>
      <c r="I95" s="21"/>
      <c r="J95" s="21"/>
      <c r="K95" s="21"/>
    </row>
    <row r="96" spans="3:11" ht="18.95" customHeight="1" x14ac:dyDescent="0.15">
      <c r="C96" s="21"/>
      <c r="D96" s="21"/>
      <c r="E96" s="21"/>
      <c r="F96" s="21"/>
      <c r="G96" s="21"/>
      <c r="H96" s="21"/>
      <c r="I96" s="21"/>
      <c r="J96" s="21"/>
      <c r="K96" s="21"/>
    </row>
    <row r="97" spans="3:11" ht="18.95" customHeight="1" x14ac:dyDescent="0.15">
      <c r="C97" s="21"/>
      <c r="D97" s="21"/>
      <c r="E97" s="21"/>
      <c r="F97" s="21"/>
      <c r="G97" s="21"/>
      <c r="H97" s="21"/>
      <c r="I97" s="21"/>
      <c r="J97" s="21"/>
      <c r="K97" s="21"/>
    </row>
    <row r="98" spans="3:11" ht="18.95" customHeight="1" x14ac:dyDescent="0.15">
      <c r="C98" s="21"/>
      <c r="D98" s="21"/>
      <c r="E98" s="21"/>
      <c r="F98" s="21"/>
      <c r="G98" s="21"/>
      <c r="H98" s="21"/>
      <c r="I98" s="21"/>
      <c r="J98" s="21"/>
      <c r="K98" s="21"/>
    </row>
    <row r="99" spans="3:11" ht="18.95" customHeight="1" x14ac:dyDescent="0.15">
      <c r="C99" s="21"/>
      <c r="D99" s="21"/>
      <c r="E99" s="21"/>
      <c r="F99" s="21"/>
      <c r="G99" s="21"/>
      <c r="H99" s="21"/>
      <c r="I99" s="21"/>
      <c r="J99" s="21"/>
      <c r="K99" s="21"/>
    </row>
    <row r="100" spans="3:11" ht="18.95" customHeight="1" x14ac:dyDescent="0.15">
      <c r="C100" s="21"/>
      <c r="D100" s="21"/>
      <c r="E100" s="21"/>
      <c r="F100" s="21"/>
      <c r="G100" s="21"/>
      <c r="H100" s="21"/>
      <c r="I100" s="21"/>
      <c r="J100" s="21"/>
      <c r="K100" s="21"/>
    </row>
    <row r="101" spans="3:11" ht="18.95" customHeight="1" x14ac:dyDescent="0.15">
      <c r="C101" s="21"/>
      <c r="D101" s="21"/>
      <c r="E101" s="21"/>
      <c r="F101" s="21"/>
      <c r="G101" s="21"/>
      <c r="H101" s="21"/>
      <c r="I101" s="21"/>
      <c r="J101" s="21"/>
      <c r="K101" s="21"/>
    </row>
    <row r="102" spans="3:11" ht="18.95" customHeight="1" x14ac:dyDescent="0.15">
      <c r="C102" s="21"/>
      <c r="D102" s="21"/>
      <c r="E102" s="21"/>
      <c r="F102" s="21"/>
      <c r="G102" s="21"/>
      <c r="H102" s="21"/>
      <c r="I102" s="21"/>
      <c r="J102" s="21"/>
      <c r="K102" s="21"/>
    </row>
    <row r="103" spans="3:11" ht="18.95" customHeight="1" x14ac:dyDescent="0.15">
      <c r="C103" s="21"/>
      <c r="D103" s="21"/>
      <c r="E103" s="21"/>
      <c r="F103" s="21"/>
      <c r="G103" s="21"/>
      <c r="H103" s="21"/>
      <c r="I103" s="21"/>
      <c r="J103" s="21"/>
      <c r="K103" s="21"/>
    </row>
    <row r="104" spans="3:11" ht="18.95" customHeight="1" x14ac:dyDescent="0.15">
      <c r="C104" s="21"/>
      <c r="D104" s="21"/>
      <c r="E104" s="21"/>
      <c r="F104" s="21"/>
      <c r="G104" s="21"/>
      <c r="H104" s="21"/>
      <c r="I104" s="21"/>
      <c r="J104" s="21"/>
      <c r="K104" s="21"/>
    </row>
    <row r="105" spans="3:11" ht="18.95" customHeight="1" x14ac:dyDescent="0.15">
      <c r="C105" s="21"/>
      <c r="D105" s="21"/>
      <c r="E105" s="21"/>
      <c r="F105" s="21"/>
      <c r="G105" s="21"/>
      <c r="H105" s="21"/>
      <c r="I105" s="21"/>
      <c r="J105" s="21"/>
      <c r="K105" s="21"/>
    </row>
    <row r="106" spans="3:11" ht="18.95" customHeight="1" x14ac:dyDescent="0.15">
      <c r="C106" s="21"/>
      <c r="D106" s="21"/>
      <c r="E106" s="21"/>
      <c r="F106" s="21"/>
      <c r="G106" s="21"/>
      <c r="H106" s="21"/>
      <c r="I106" s="21"/>
      <c r="J106" s="21"/>
      <c r="K106" s="21"/>
    </row>
    <row r="107" spans="3:11" ht="18.95" customHeight="1" x14ac:dyDescent="0.15">
      <c r="C107" s="21"/>
      <c r="D107" s="21"/>
      <c r="E107" s="21"/>
      <c r="F107" s="21"/>
      <c r="G107" s="21"/>
      <c r="H107" s="21"/>
      <c r="I107" s="21"/>
      <c r="J107" s="21"/>
      <c r="K107" s="21"/>
    </row>
    <row r="108" spans="3:11" ht="18.95" customHeight="1" x14ac:dyDescent="0.15">
      <c r="C108" s="21"/>
      <c r="D108" s="21"/>
      <c r="E108" s="21"/>
      <c r="F108" s="21"/>
      <c r="G108" s="21"/>
      <c r="H108" s="21"/>
      <c r="I108" s="21"/>
      <c r="J108" s="21"/>
      <c r="K108" s="21"/>
    </row>
    <row r="109" spans="3:11" ht="18.95" customHeight="1" x14ac:dyDescent="0.15">
      <c r="C109" s="21"/>
      <c r="D109" s="21"/>
      <c r="E109" s="21"/>
      <c r="F109" s="21"/>
      <c r="G109" s="21"/>
      <c r="H109" s="21"/>
      <c r="I109" s="21"/>
      <c r="J109" s="21"/>
      <c r="K109" s="21"/>
    </row>
    <row r="110" spans="3:11" ht="18.95" customHeight="1" x14ac:dyDescent="0.15">
      <c r="C110" s="21"/>
      <c r="D110" s="21"/>
      <c r="E110" s="21"/>
      <c r="F110" s="21"/>
      <c r="G110" s="21"/>
      <c r="H110" s="21"/>
      <c r="I110" s="21"/>
      <c r="J110" s="21"/>
      <c r="K110" s="21"/>
    </row>
    <row r="111" spans="3:11" ht="18.95" customHeight="1" x14ac:dyDescent="0.15">
      <c r="C111" s="21"/>
      <c r="D111" s="21"/>
      <c r="E111" s="21"/>
      <c r="F111" s="21"/>
      <c r="G111" s="21"/>
      <c r="H111" s="21"/>
      <c r="I111" s="21"/>
      <c r="J111" s="21"/>
      <c r="K111" s="21"/>
    </row>
    <row r="112" spans="3:11" ht="18.95" customHeight="1" x14ac:dyDescent="0.15">
      <c r="C112" s="21"/>
      <c r="D112" s="21"/>
      <c r="E112" s="21"/>
      <c r="F112" s="21"/>
      <c r="G112" s="21"/>
      <c r="H112" s="21"/>
      <c r="I112" s="21"/>
      <c r="J112" s="21"/>
      <c r="K112" s="21"/>
    </row>
    <row r="113" spans="3:11" ht="18.95" customHeight="1" x14ac:dyDescent="0.15">
      <c r="C113" s="21"/>
      <c r="D113" s="21"/>
      <c r="E113" s="21"/>
      <c r="F113" s="21"/>
      <c r="G113" s="21"/>
      <c r="H113" s="21"/>
      <c r="I113" s="21"/>
      <c r="J113" s="21"/>
      <c r="K113" s="21"/>
    </row>
    <row r="114" spans="3:11" ht="18.95" customHeight="1" x14ac:dyDescent="0.15">
      <c r="C114" s="21"/>
      <c r="D114" s="21"/>
      <c r="E114" s="21"/>
      <c r="F114" s="21"/>
      <c r="G114" s="21"/>
      <c r="H114" s="21"/>
      <c r="I114" s="21"/>
      <c r="J114" s="21"/>
      <c r="K114" s="21"/>
    </row>
    <row r="115" spans="3:11" ht="18.95" customHeight="1" x14ac:dyDescent="0.15">
      <c r="C115" s="21"/>
      <c r="D115" s="21"/>
      <c r="E115" s="21"/>
      <c r="F115" s="21"/>
      <c r="G115" s="21"/>
      <c r="H115" s="21"/>
      <c r="I115" s="21"/>
      <c r="J115" s="21"/>
      <c r="K115" s="21"/>
    </row>
    <row r="116" spans="3:11" ht="18.95" customHeight="1" x14ac:dyDescent="0.15">
      <c r="C116" s="21"/>
      <c r="D116" s="21"/>
      <c r="E116" s="21"/>
      <c r="F116" s="21"/>
      <c r="G116" s="21"/>
      <c r="H116" s="21"/>
      <c r="I116" s="21"/>
      <c r="J116" s="21"/>
      <c r="K116" s="21"/>
    </row>
    <row r="117" spans="3:11" ht="18.95" customHeight="1" x14ac:dyDescent="0.15">
      <c r="C117" s="21"/>
      <c r="D117" s="21"/>
      <c r="E117" s="21"/>
      <c r="F117" s="21"/>
      <c r="G117" s="21"/>
      <c r="H117" s="21"/>
      <c r="I117" s="21"/>
      <c r="J117" s="21"/>
      <c r="K117" s="21"/>
    </row>
  </sheetData>
  <mergeCells count="9">
    <mergeCell ref="A4:B6"/>
    <mergeCell ref="D4:F4"/>
    <mergeCell ref="H4:H6"/>
    <mergeCell ref="I4:M4"/>
    <mergeCell ref="C5:C6"/>
    <mergeCell ref="D5:D6"/>
    <mergeCell ref="E5:E6"/>
    <mergeCell ref="F5:F6"/>
    <mergeCell ref="I5:I6"/>
  </mergeCells>
  <phoneticPr fontId="2"/>
  <printOptions gridLinesSet="0"/>
  <pageMargins left="0.86614173228346458" right="0.55118110236220474" top="0.78740157480314965" bottom="0.78740157480314965" header="0" footer="0"/>
  <pageSetup paperSize="9" scale="86" firstPageNumber="78" pageOrder="overThenDown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92"/>
  <sheetViews>
    <sheetView view="pageBreakPreview" topLeftCell="A16" zoomScale="85" zoomScaleNormal="100" zoomScaleSheetLayoutView="85" workbookViewId="0">
      <selection activeCell="L18" sqref="L18"/>
    </sheetView>
  </sheetViews>
  <sheetFormatPr defaultColWidth="10.375" defaultRowHeight="17.100000000000001" customHeight="1" x14ac:dyDescent="0.15"/>
  <cols>
    <col min="1" max="1" width="11.25" style="2" customWidth="1"/>
    <col min="2" max="2" width="10" style="131" customWidth="1"/>
    <col min="3" max="4" width="8.75" style="131" customWidth="1"/>
    <col min="5" max="5" width="8.125" style="131" customWidth="1"/>
    <col min="6" max="6" width="7.625" style="131" customWidth="1"/>
    <col min="7" max="8" width="8.875" style="131" customWidth="1"/>
    <col min="9" max="9" width="8.125" style="131" customWidth="1"/>
    <col min="10" max="10" width="7.25" style="131" customWidth="1"/>
    <col min="11" max="11" width="12.75" style="131" customWidth="1"/>
    <col min="12" max="12" width="15" style="131" customWidth="1"/>
    <col min="13" max="13" width="8.75" style="131" customWidth="1"/>
    <col min="14" max="14" width="7.125" style="131" customWidth="1"/>
    <col min="15" max="48" width="9.375" style="131" customWidth="1"/>
    <col min="49" max="70" width="12.625" style="131" customWidth="1"/>
    <col min="71" max="72" width="9.25" style="131" customWidth="1"/>
    <col min="73" max="257" width="10.375" style="131"/>
    <col min="258" max="258" width="10" style="131" customWidth="1"/>
    <col min="259" max="260" width="8.75" style="131" customWidth="1"/>
    <col min="261" max="261" width="8.125" style="131" customWidth="1"/>
    <col min="262" max="262" width="7.625" style="131" customWidth="1"/>
    <col min="263" max="264" width="8.875" style="131" customWidth="1"/>
    <col min="265" max="265" width="8.125" style="131" customWidth="1"/>
    <col min="266" max="266" width="7.25" style="131" customWidth="1"/>
    <col min="267" max="267" width="12.75" style="131" customWidth="1"/>
    <col min="268" max="268" width="15" style="131" customWidth="1"/>
    <col min="269" max="269" width="8.75" style="131" customWidth="1"/>
    <col min="270" max="270" width="7.125" style="131" customWidth="1"/>
    <col min="271" max="304" width="9.375" style="131" customWidth="1"/>
    <col min="305" max="326" width="12.625" style="131" customWidth="1"/>
    <col min="327" max="328" width="9.25" style="131" customWidth="1"/>
    <col min="329" max="513" width="10.375" style="131"/>
    <col min="514" max="514" width="10" style="131" customWidth="1"/>
    <col min="515" max="516" width="8.75" style="131" customWidth="1"/>
    <col min="517" max="517" width="8.125" style="131" customWidth="1"/>
    <col min="518" max="518" width="7.625" style="131" customWidth="1"/>
    <col min="519" max="520" width="8.875" style="131" customWidth="1"/>
    <col min="521" max="521" width="8.125" style="131" customWidth="1"/>
    <col min="522" max="522" width="7.25" style="131" customWidth="1"/>
    <col min="523" max="523" width="12.75" style="131" customWidth="1"/>
    <col min="524" max="524" width="15" style="131" customWidth="1"/>
    <col min="525" max="525" width="8.75" style="131" customWidth="1"/>
    <col min="526" max="526" width="7.125" style="131" customWidth="1"/>
    <col min="527" max="560" width="9.375" style="131" customWidth="1"/>
    <col min="561" max="582" width="12.625" style="131" customWidth="1"/>
    <col min="583" max="584" width="9.25" style="131" customWidth="1"/>
    <col min="585" max="769" width="10.375" style="131"/>
    <col min="770" max="770" width="10" style="131" customWidth="1"/>
    <col min="771" max="772" width="8.75" style="131" customWidth="1"/>
    <col min="773" max="773" width="8.125" style="131" customWidth="1"/>
    <col min="774" max="774" width="7.625" style="131" customWidth="1"/>
    <col min="775" max="776" width="8.875" style="131" customWidth="1"/>
    <col min="777" max="777" width="8.125" style="131" customWidth="1"/>
    <col min="778" max="778" width="7.25" style="131" customWidth="1"/>
    <col min="779" max="779" width="12.75" style="131" customWidth="1"/>
    <col min="780" max="780" width="15" style="131" customWidth="1"/>
    <col min="781" max="781" width="8.75" style="131" customWidth="1"/>
    <col min="782" max="782" width="7.125" style="131" customWidth="1"/>
    <col min="783" max="816" width="9.375" style="131" customWidth="1"/>
    <col min="817" max="838" width="12.625" style="131" customWidth="1"/>
    <col min="839" max="840" width="9.25" style="131" customWidth="1"/>
    <col min="841" max="1025" width="10.375" style="131"/>
    <col min="1026" max="1026" width="10" style="131" customWidth="1"/>
    <col min="1027" max="1028" width="8.75" style="131" customWidth="1"/>
    <col min="1029" max="1029" width="8.125" style="131" customWidth="1"/>
    <col min="1030" max="1030" width="7.625" style="131" customWidth="1"/>
    <col min="1031" max="1032" width="8.875" style="131" customWidth="1"/>
    <col min="1033" max="1033" width="8.125" style="131" customWidth="1"/>
    <col min="1034" max="1034" width="7.25" style="131" customWidth="1"/>
    <col min="1035" max="1035" width="12.75" style="131" customWidth="1"/>
    <col min="1036" max="1036" width="15" style="131" customWidth="1"/>
    <col min="1037" max="1037" width="8.75" style="131" customWidth="1"/>
    <col min="1038" max="1038" width="7.125" style="131" customWidth="1"/>
    <col min="1039" max="1072" width="9.375" style="131" customWidth="1"/>
    <col min="1073" max="1094" width="12.625" style="131" customWidth="1"/>
    <col min="1095" max="1096" width="9.25" style="131" customWidth="1"/>
    <col min="1097" max="1281" width="10.375" style="131"/>
    <col min="1282" max="1282" width="10" style="131" customWidth="1"/>
    <col min="1283" max="1284" width="8.75" style="131" customWidth="1"/>
    <col min="1285" max="1285" width="8.125" style="131" customWidth="1"/>
    <col min="1286" max="1286" width="7.625" style="131" customWidth="1"/>
    <col min="1287" max="1288" width="8.875" style="131" customWidth="1"/>
    <col min="1289" max="1289" width="8.125" style="131" customWidth="1"/>
    <col min="1290" max="1290" width="7.25" style="131" customWidth="1"/>
    <col min="1291" max="1291" width="12.75" style="131" customWidth="1"/>
    <col min="1292" max="1292" width="15" style="131" customWidth="1"/>
    <col min="1293" max="1293" width="8.75" style="131" customWidth="1"/>
    <col min="1294" max="1294" width="7.125" style="131" customWidth="1"/>
    <col min="1295" max="1328" width="9.375" style="131" customWidth="1"/>
    <col min="1329" max="1350" width="12.625" style="131" customWidth="1"/>
    <col min="1351" max="1352" width="9.25" style="131" customWidth="1"/>
    <col min="1353" max="1537" width="10.375" style="131"/>
    <col min="1538" max="1538" width="10" style="131" customWidth="1"/>
    <col min="1539" max="1540" width="8.75" style="131" customWidth="1"/>
    <col min="1541" max="1541" width="8.125" style="131" customWidth="1"/>
    <col min="1542" max="1542" width="7.625" style="131" customWidth="1"/>
    <col min="1543" max="1544" width="8.875" style="131" customWidth="1"/>
    <col min="1545" max="1545" width="8.125" style="131" customWidth="1"/>
    <col min="1546" max="1546" width="7.25" style="131" customWidth="1"/>
    <col min="1547" max="1547" width="12.75" style="131" customWidth="1"/>
    <col min="1548" max="1548" width="15" style="131" customWidth="1"/>
    <col min="1549" max="1549" width="8.75" style="131" customWidth="1"/>
    <col min="1550" max="1550" width="7.125" style="131" customWidth="1"/>
    <col min="1551" max="1584" width="9.375" style="131" customWidth="1"/>
    <col min="1585" max="1606" width="12.625" style="131" customWidth="1"/>
    <col min="1607" max="1608" width="9.25" style="131" customWidth="1"/>
    <col min="1609" max="1793" width="10.375" style="131"/>
    <col min="1794" max="1794" width="10" style="131" customWidth="1"/>
    <col min="1795" max="1796" width="8.75" style="131" customWidth="1"/>
    <col min="1797" max="1797" width="8.125" style="131" customWidth="1"/>
    <col min="1798" max="1798" width="7.625" style="131" customWidth="1"/>
    <col min="1799" max="1800" width="8.875" style="131" customWidth="1"/>
    <col min="1801" max="1801" width="8.125" style="131" customWidth="1"/>
    <col min="1802" max="1802" width="7.25" style="131" customWidth="1"/>
    <col min="1803" max="1803" width="12.75" style="131" customWidth="1"/>
    <col min="1804" max="1804" width="15" style="131" customWidth="1"/>
    <col min="1805" max="1805" width="8.75" style="131" customWidth="1"/>
    <col min="1806" max="1806" width="7.125" style="131" customWidth="1"/>
    <col min="1807" max="1840" width="9.375" style="131" customWidth="1"/>
    <col min="1841" max="1862" width="12.625" style="131" customWidth="1"/>
    <col min="1863" max="1864" width="9.25" style="131" customWidth="1"/>
    <col min="1865" max="2049" width="10.375" style="131"/>
    <col min="2050" max="2050" width="10" style="131" customWidth="1"/>
    <col min="2051" max="2052" width="8.75" style="131" customWidth="1"/>
    <col min="2053" max="2053" width="8.125" style="131" customWidth="1"/>
    <col min="2054" max="2054" width="7.625" style="131" customWidth="1"/>
    <col min="2055" max="2056" width="8.875" style="131" customWidth="1"/>
    <col min="2057" max="2057" width="8.125" style="131" customWidth="1"/>
    <col min="2058" max="2058" width="7.25" style="131" customWidth="1"/>
    <col min="2059" max="2059" width="12.75" style="131" customWidth="1"/>
    <col min="2060" max="2060" width="15" style="131" customWidth="1"/>
    <col min="2061" max="2061" width="8.75" style="131" customWidth="1"/>
    <col min="2062" max="2062" width="7.125" style="131" customWidth="1"/>
    <col min="2063" max="2096" width="9.375" style="131" customWidth="1"/>
    <col min="2097" max="2118" width="12.625" style="131" customWidth="1"/>
    <col min="2119" max="2120" width="9.25" style="131" customWidth="1"/>
    <col min="2121" max="2305" width="10.375" style="131"/>
    <col min="2306" max="2306" width="10" style="131" customWidth="1"/>
    <col min="2307" max="2308" width="8.75" style="131" customWidth="1"/>
    <col min="2309" max="2309" width="8.125" style="131" customWidth="1"/>
    <col min="2310" max="2310" width="7.625" style="131" customWidth="1"/>
    <col min="2311" max="2312" width="8.875" style="131" customWidth="1"/>
    <col min="2313" max="2313" width="8.125" style="131" customWidth="1"/>
    <col min="2314" max="2314" width="7.25" style="131" customWidth="1"/>
    <col min="2315" max="2315" width="12.75" style="131" customWidth="1"/>
    <col min="2316" max="2316" width="15" style="131" customWidth="1"/>
    <col min="2317" max="2317" width="8.75" style="131" customWidth="1"/>
    <col min="2318" max="2318" width="7.125" style="131" customWidth="1"/>
    <col min="2319" max="2352" width="9.375" style="131" customWidth="1"/>
    <col min="2353" max="2374" width="12.625" style="131" customWidth="1"/>
    <col min="2375" max="2376" width="9.25" style="131" customWidth="1"/>
    <col min="2377" max="2561" width="10.375" style="131"/>
    <col min="2562" max="2562" width="10" style="131" customWidth="1"/>
    <col min="2563" max="2564" width="8.75" style="131" customWidth="1"/>
    <col min="2565" max="2565" width="8.125" style="131" customWidth="1"/>
    <col min="2566" max="2566" width="7.625" style="131" customWidth="1"/>
    <col min="2567" max="2568" width="8.875" style="131" customWidth="1"/>
    <col min="2569" max="2569" width="8.125" style="131" customWidth="1"/>
    <col min="2570" max="2570" width="7.25" style="131" customWidth="1"/>
    <col min="2571" max="2571" width="12.75" style="131" customWidth="1"/>
    <col min="2572" max="2572" width="15" style="131" customWidth="1"/>
    <col min="2573" max="2573" width="8.75" style="131" customWidth="1"/>
    <col min="2574" max="2574" width="7.125" style="131" customWidth="1"/>
    <col min="2575" max="2608" width="9.375" style="131" customWidth="1"/>
    <col min="2609" max="2630" width="12.625" style="131" customWidth="1"/>
    <col min="2631" max="2632" width="9.25" style="131" customWidth="1"/>
    <col min="2633" max="2817" width="10.375" style="131"/>
    <col min="2818" max="2818" width="10" style="131" customWidth="1"/>
    <col min="2819" max="2820" width="8.75" style="131" customWidth="1"/>
    <col min="2821" max="2821" width="8.125" style="131" customWidth="1"/>
    <col min="2822" max="2822" width="7.625" style="131" customWidth="1"/>
    <col min="2823" max="2824" width="8.875" style="131" customWidth="1"/>
    <col min="2825" max="2825" width="8.125" style="131" customWidth="1"/>
    <col min="2826" max="2826" width="7.25" style="131" customWidth="1"/>
    <col min="2827" max="2827" width="12.75" style="131" customWidth="1"/>
    <col min="2828" max="2828" width="15" style="131" customWidth="1"/>
    <col min="2829" max="2829" width="8.75" style="131" customWidth="1"/>
    <col min="2830" max="2830" width="7.125" style="131" customWidth="1"/>
    <col min="2831" max="2864" width="9.375" style="131" customWidth="1"/>
    <col min="2865" max="2886" width="12.625" style="131" customWidth="1"/>
    <col min="2887" max="2888" width="9.25" style="131" customWidth="1"/>
    <col min="2889" max="3073" width="10.375" style="131"/>
    <col min="3074" max="3074" width="10" style="131" customWidth="1"/>
    <col min="3075" max="3076" width="8.75" style="131" customWidth="1"/>
    <col min="3077" max="3077" width="8.125" style="131" customWidth="1"/>
    <col min="3078" max="3078" width="7.625" style="131" customWidth="1"/>
    <col min="3079" max="3080" width="8.875" style="131" customWidth="1"/>
    <col min="3081" max="3081" width="8.125" style="131" customWidth="1"/>
    <col min="3082" max="3082" width="7.25" style="131" customWidth="1"/>
    <col min="3083" max="3083" width="12.75" style="131" customWidth="1"/>
    <col min="3084" max="3084" width="15" style="131" customWidth="1"/>
    <col min="3085" max="3085" width="8.75" style="131" customWidth="1"/>
    <col min="3086" max="3086" width="7.125" style="131" customWidth="1"/>
    <col min="3087" max="3120" width="9.375" style="131" customWidth="1"/>
    <col min="3121" max="3142" width="12.625" style="131" customWidth="1"/>
    <col min="3143" max="3144" width="9.25" style="131" customWidth="1"/>
    <col min="3145" max="3329" width="10.375" style="131"/>
    <col min="3330" max="3330" width="10" style="131" customWidth="1"/>
    <col min="3331" max="3332" width="8.75" style="131" customWidth="1"/>
    <col min="3333" max="3333" width="8.125" style="131" customWidth="1"/>
    <col min="3334" max="3334" width="7.625" style="131" customWidth="1"/>
    <col min="3335" max="3336" width="8.875" style="131" customWidth="1"/>
    <col min="3337" max="3337" width="8.125" style="131" customWidth="1"/>
    <col min="3338" max="3338" width="7.25" style="131" customWidth="1"/>
    <col min="3339" max="3339" width="12.75" style="131" customWidth="1"/>
    <col min="3340" max="3340" width="15" style="131" customWidth="1"/>
    <col min="3341" max="3341" width="8.75" style="131" customWidth="1"/>
    <col min="3342" max="3342" width="7.125" style="131" customWidth="1"/>
    <col min="3343" max="3376" width="9.375" style="131" customWidth="1"/>
    <col min="3377" max="3398" width="12.625" style="131" customWidth="1"/>
    <col min="3399" max="3400" width="9.25" style="131" customWidth="1"/>
    <col min="3401" max="3585" width="10.375" style="131"/>
    <col min="3586" max="3586" width="10" style="131" customWidth="1"/>
    <col min="3587" max="3588" width="8.75" style="131" customWidth="1"/>
    <col min="3589" max="3589" width="8.125" style="131" customWidth="1"/>
    <col min="3590" max="3590" width="7.625" style="131" customWidth="1"/>
    <col min="3591" max="3592" width="8.875" style="131" customWidth="1"/>
    <col min="3593" max="3593" width="8.125" style="131" customWidth="1"/>
    <col min="3594" max="3594" width="7.25" style="131" customWidth="1"/>
    <col min="3595" max="3595" width="12.75" style="131" customWidth="1"/>
    <col min="3596" max="3596" width="15" style="131" customWidth="1"/>
    <col min="3597" max="3597" width="8.75" style="131" customWidth="1"/>
    <col min="3598" max="3598" width="7.125" style="131" customWidth="1"/>
    <col min="3599" max="3632" width="9.375" style="131" customWidth="1"/>
    <col min="3633" max="3654" width="12.625" style="131" customWidth="1"/>
    <col min="3655" max="3656" width="9.25" style="131" customWidth="1"/>
    <col min="3657" max="3841" width="10.375" style="131"/>
    <col min="3842" max="3842" width="10" style="131" customWidth="1"/>
    <col min="3843" max="3844" width="8.75" style="131" customWidth="1"/>
    <col min="3845" max="3845" width="8.125" style="131" customWidth="1"/>
    <col min="3846" max="3846" width="7.625" style="131" customWidth="1"/>
    <col min="3847" max="3848" width="8.875" style="131" customWidth="1"/>
    <col min="3849" max="3849" width="8.125" style="131" customWidth="1"/>
    <col min="3850" max="3850" width="7.25" style="131" customWidth="1"/>
    <col min="3851" max="3851" width="12.75" style="131" customWidth="1"/>
    <col min="3852" max="3852" width="15" style="131" customWidth="1"/>
    <col min="3853" max="3853" width="8.75" style="131" customWidth="1"/>
    <col min="3854" max="3854" width="7.125" style="131" customWidth="1"/>
    <col min="3855" max="3888" width="9.375" style="131" customWidth="1"/>
    <col min="3889" max="3910" width="12.625" style="131" customWidth="1"/>
    <col min="3911" max="3912" width="9.25" style="131" customWidth="1"/>
    <col min="3913" max="4097" width="10.375" style="131"/>
    <col min="4098" max="4098" width="10" style="131" customWidth="1"/>
    <col min="4099" max="4100" width="8.75" style="131" customWidth="1"/>
    <col min="4101" max="4101" width="8.125" style="131" customWidth="1"/>
    <col min="4102" max="4102" width="7.625" style="131" customWidth="1"/>
    <col min="4103" max="4104" width="8.875" style="131" customWidth="1"/>
    <col min="4105" max="4105" width="8.125" style="131" customWidth="1"/>
    <col min="4106" max="4106" width="7.25" style="131" customWidth="1"/>
    <col min="4107" max="4107" width="12.75" style="131" customWidth="1"/>
    <col min="4108" max="4108" width="15" style="131" customWidth="1"/>
    <col min="4109" max="4109" width="8.75" style="131" customWidth="1"/>
    <col min="4110" max="4110" width="7.125" style="131" customWidth="1"/>
    <col min="4111" max="4144" width="9.375" style="131" customWidth="1"/>
    <col min="4145" max="4166" width="12.625" style="131" customWidth="1"/>
    <col min="4167" max="4168" width="9.25" style="131" customWidth="1"/>
    <col min="4169" max="4353" width="10.375" style="131"/>
    <col min="4354" max="4354" width="10" style="131" customWidth="1"/>
    <col min="4355" max="4356" width="8.75" style="131" customWidth="1"/>
    <col min="4357" max="4357" width="8.125" style="131" customWidth="1"/>
    <col min="4358" max="4358" width="7.625" style="131" customWidth="1"/>
    <col min="4359" max="4360" width="8.875" style="131" customWidth="1"/>
    <col min="4361" max="4361" width="8.125" style="131" customWidth="1"/>
    <col min="4362" max="4362" width="7.25" style="131" customWidth="1"/>
    <col min="4363" max="4363" width="12.75" style="131" customWidth="1"/>
    <col min="4364" max="4364" width="15" style="131" customWidth="1"/>
    <col min="4365" max="4365" width="8.75" style="131" customWidth="1"/>
    <col min="4366" max="4366" width="7.125" style="131" customWidth="1"/>
    <col min="4367" max="4400" width="9.375" style="131" customWidth="1"/>
    <col min="4401" max="4422" width="12.625" style="131" customWidth="1"/>
    <col min="4423" max="4424" width="9.25" style="131" customWidth="1"/>
    <col min="4425" max="4609" width="10.375" style="131"/>
    <col min="4610" max="4610" width="10" style="131" customWidth="1"/>
    <col min="4611" max="4612" width="8.75" style="131" customWidth="1"/>
    <col min="4613" max="4613" width="8.125" style="131" customWidth="1"/>
    <col min="4614" max="4614" width="7.625" style="131" customWidth="1"/>
    <col min="4615" max="4616" width="8.875" style="131" customWidth="1"/>
    <col min="4617" max="4617" width="8.125" style="131" customWidth="1"/>
    <col min="4618" max="4618" width="7.25" style="131" customWidth="1"/>
    <col min="4619" max="4619" width="12.75" style="131" customWidth="1"/>
    <col min="4620" max="4620" width="15" style="131" customWidth="1"/>
    <col min="4621" max="4621" width="8.75" style="131" customWidth="1"/>
    <col min="4622" max="4622" width="7.125" style="131" customWidth="1"/>
    <col min="4623" max="4656" width="9.375" style="131" customWidth="1"/>
    <col min="4657" max="4678" width="12.625" style="131" customWidth="1"/>
    <col min="4679" max="4680" width="9.25" style="131" customWidth="1"/>
    <col min="4681" max="4865" width="10.375" style="131"/>
    <col min="4866" max="4866" width="10" style="131" customWidth="1"/>
    <col min="4867" max="4868" width="8.75" style="131" customWidth="1"/>
    <col min="4869" max="4869" width="8.125" style="131" customWidth="1"/>
    <col min="4870" max="4870" width="7.625" style="131" customWidth="1"/>
    <col min="4871" max="4872" width="8.875" style="131" customWidth="1"/>
    <col min="4873" max="4873" width="8.125" style="131" customWidth="1"/>
    <col min="4874" max="4874" width="7.25" style="131" customWidth="1"/>
    <col min="4875" max="4875" width="12.75" style="131" customWidth="1"/>
    <col min="4876" max="4876" width="15" style="131" customWidth="1"/>
    <col min="4877" max="4877" width="8.75" style="131" customWidth="1"/>
    <col min="4878" max="4878" width="7.125" style="131" customWidth="1"/>
    <col min="4879" max="4912" width="9.375" style="131" customWidth="1"/>
    <col min="4913" max="4934" width="12.625" style="131" customWidth="1"/>
    <col min="4935" max="4936" width="9.25" style="131" customWidth="1"/>
    <col min="4937" max="5121" width="10.375" style="131"/>
    <col min="5122" max="5122" width="10" style="131" customWidth="1"/>
    <col min="5123" max="5124" width="8.75" style="131" customWidth="1"/>
    <col min="5125" max="5125" width="8.125" style="131" customWidth="1"/>
    <col min="5126" max="5126" width="7.625" style="131" customWidth="1"/>
    <col min="5127" max="5128" width="8.875" style="131" customWidth="1"/>
    <col min="5129" max="5129" width="8.125" style="131" customWidth="1"/>
    <col min="5130" max="5130" width="7.25" style="131" customWidth="1"/>
    <col min="5131" max="5131" width="12.75" style="131" customWidth="1"/>
    <col min="5132" max="5132" width="15" style="131" customWidth="1"/>
    <col min="5133" max="5133" width="8.75" style="131" customWidth="1"/>
    <col min="5134" max="5134" width="7.125" style="131" customWidth="1"/>
    <col min="5135" max="5168" width="9.375" style="131" customWidth="1"/>
    <col min="5169" max="5190" width="12.625" style="131" customWidth="1"/>
    <col min="5191" max="5192" width="9.25" style="131" customWidth="1"/>
    <col min="5193" max="5377" width="10.375" style="131"/>
    <col min="5378" max="5378" width="10" style="131" customWidth="1"/>
    <col min="5379" max="5380" width="8.75" style="131" customWidth="1"/>
    <col min="5381" max="5381" width="8.125" style="131" customWidth="1"/>
    <col min="5382" max="5382" width="7.625" style="131" customWidth="1"/>
    <col min="5383" max="5384" width="8.875" style="131" customWidth="1"/>
    <col min="5385" max="5385" width="8.125" style="131" customWidth="1"/>
    <col min="5386" max="5386" width="7.25" style="131" customWidth="1"/>
    <col min="5387" max="5387" width="12.75" style="131" customWidth="1"/>
    <col min="5388" max="5388" width="15" style="131" customWidth="1"/>
    <col min="5389" max="5389" width="8.75" style="131" customWidth="1"/>
    <col min="5390" max="5390" width="7.125" style="131" customWidth="1"/>
    <col min="5391" max="5424" width="9.375" style="131" customWidth="1"/>
    <col min="5425" max="5446" width="12.625" style="131" customWidth="1"/>
    <col min="5447" max="5448" width="9.25" style="131" customWidth="1"/>
    <col min="5449" max="5633" width="10.375" style="131"/>
    <col min="5634" max="5634" width="10" style="131" customWidth="1"/>
    <col min="5635" max="5636" width="8.75" style="131" customWidth="1"/>
    <col min="5637" max="5637" width="8.125" style="131" customWidth="1"/>
    <col min="5638" max="5638" width="7.625" style="131" customWidth="1"/>
    <col min="5639" max="5640" width="8.875" style="131" customWidth="1"/>
    <col min="5641" max="5641" width="8.125" style="131" customWidth="1"/>
    <col min="5642" max="5642" width="7.25" style="131" customWidth="1"/>
    <col min="5643" max="5643" width="12.75" style="131" customWidth="1"/>
    <col min="5644" max="5644" width="15" style="131" customWidth="1"/>
    <col min="5645" max="5645" width="8.75" style="131" customWidth="1"/>
    <col min="5646" max="5646" width="7.125" style="131" customWidth="1"/>
    <col min="5647" max="5680" width="9.375" style="131" customWidth="1"/>
    <col min="5681" max="5702" width="12.625" style="131" customWidth="1"/>
    <col min="5703" max="5704" width="9.25" style="131" customWidth="1"/>
    <col min="5705" max="5889" width="10.375" style="131"/>
    <col min="5890" max="5890" width="10" style="131" customWidth="1"/>
    <col min="5891" max="5892" width="8.75" style="131" customWidth="1"/>
    <col min="5893" max="5893" width="8.125" style="131" customWidth="1"/>
    <col min="5894" max="5894" width="7.625" style="131" customWidth="1"/>
    <col min="5895" max="5896" width="8.875" style="131" customWidth="1"/>
    <col min="5897" max="5897" width="8.125" style="131" customWidth="1"/>
    <col min="5898" max="5898" width="7.25" style="131" customWidth="1"/>
    <col min="5899" max="5899" width="12.75" style="131" customWidth="1"/>
    <col min="5900" max="5900" width="15" style="131" customWidth="1"/>
    <col min="5901" max="5901" width="8.75" style="131" customWidth="1"/>
    <col min="5902" max="5902" width="7.125" style="131" customWidth="1"/>
    <col min="5903" max="5936" width="9.375" style="131" customWidth="1"/>
    <col min="5937" max="5958" width="12.625" style="131" customWidth="1"/>
    <col min="5959" max="5960" width="9.25" style="131" customWidth="1"/>
    <col min="5961" max="6145" width="10.375" style="131"/>
    <col min="6146" max="6146" width="10" style="131" customWidth="1"/>
    <col min="6147" max="6148" width="8.75" style="131" customWidth="1"/>
    <col min="6149" max="6149" width="8.125" style="131" customWidth="1"/>
    <col min="6150" max="6150" width="7.625" style="131" customWidth="1"/>
    <col min="6151" max="6152" width="8.875" style="131" customWidth="1"/>
    <col min="6153" max="6153" width="8.125" style="131" customWidth="1"/>
    <col min="6154" max="6154" width="7.25" style="131" customWidth="1"/>
    <col min="6155" max="6155" width="12.75" style="131" customWidth="1"/>
    <col min="6156" max="6156" width="15" style="131" customWidth="1"/>
    <col min="6157" max="6157" width="8.75" style="131" customWidth="1"/>
    <col min="6158" max="6158" width="7.125" style="131" customWidth="1"/>
    <col min="6159" max="6192" width="9.375" style="131" customWidth="1"/>
    <col min="6193" max="6214" width="12.625" style="131" customWidth="1"/>
    <col min="6215" max="6216" width="9.25" style="131" customWidth="1"/>
    <col min="6217" max="6401" width="10.375" style="131"/>
    <col min="6402" max="6402" width="10" style="131" customWidth="1"/>
    <col min="6403" max="6404" width="8.75" style="131" customWidth="1"/>
    <col min="6405" max="6405" width="8.125" style="131" customWidth="1"/>
    <col min="6406" max="6406" width="7.625" style="131" customWidth="1"/>
    <col min="6407" max="6408" width="8.875" style="131" customWidth="1"/>
    <col min="6409" max="6409" width="8.125" style="131" customWidth="1"/>
    <col min="6410" max="6410" width="7.25" style="131" customWidth="1"/>
    <col min="6411" max="6411" width="12.75" style="131" customWidth="1"/>
    <col min="6412" max="6412" width="15" style="131" customWidth="1"/>
    <col min="6413" max="6413" width="8.75" style="131" customWidth="1"/>
    <col min="6414" max="6414" width="7.125" style="131" customWidth="1"/>
    <col min="6415" max="6448" width="9.375" style="131" customWidth="1"/>
    <col min="6449" max="6470" width="12.625" style="131" customWidth="1"/>
    <col min="6471" max="6472" width="9.25" style="131" customWidth="1"/>
    <col min="6473" max="6657" width="10.375" style="131"/>
    <col min="6658" max="6658" width="10" style="131" customWidth="1"/>
    <col min="6659" max="6660" width="8.75" style="131" customWidth="1"/>
    <col min="6661" max="6661" width="8.125" style="131" customWidth="1"/>
    <col min="6662" max="6662" width="7.625" style="131" customWidth="1"/>
    <col min="6663" max="6664" width="8.875" style="131" customWidth="1"/>
    <col min="6665" max="6665" width="8.125" style="131" customWidth="1"/>
    <col min="6666" max="6666" width="7.25" style="131" customWidth="1"/>
    <col min="6667" max="6667" width="12.75" style="131" customWidth="1"/>
    <col min="6668" max="6668" width="15" style="131" customWidth="1"/>
    <col min="6669" max="6669" width="8.75" style="131" customWidth="1"/>
    <col min="6670" max="6670" width="7.125" style="131" customWidth="1"/>
    <col min="6671" max="6704" width="9.375" style="131" customWidth="1"/>
    <col min="6705" max="6726" width="12.625" style="131" customWidth="1"/>
    <col min="6727" max="6728" width="9.25" style="131" customWidth="1"/>
    <col min="6729" max="6913" width="10.375" style="131"/>
    <col min="6914" max="6914" width="10" style="131" customWidth="1"/>
    <col min="6915" max="6916" width="8.75" style="131" customWidth="1"/>
    <col min="6917" max="6917" width="8.125" style="131" customWidth="1"/>
    <col min="6918" max="6918" width="7.625" style="131" customWidth="1"/>
    <col min="6919" max="6920" width="8.875" style="131" customWidth="1"/>
    <col min="6921" max="6921" width="8.125" style="131" customWidth="1"/>
    <col min="6922" max="6922" width="7.25" style="131" customWidth="1"/>
    <col min="6923" max="6923" width="12.75" style="131" customWidth="1"/>
    <col min="6924" max="6924" width="15" style="131" customWidth="1"/>
    <col min="6925" max="6925" width="8.75" style="131" customWidth="1"/>
    <col min="6926" max="6926" width="7.125" style="131" customWidth="1"/>
    <col min="6927" max="6960" width="9.375" style="131" customWidth="1"/>
    <col min="6961" max="6982" width="12.625" style="131" customWidth="1"/>
    <col min="6983" max="6984" width="9.25" style="131" customWidth="1"/>
    <col min="6985" max="7169" width="10.375" style="131"/>
    <col min="7170" max="7170" width="10" style="131" customWidth="1"/>
    <col min="7171" max="7172" width="8.75" style="131" customWidth="1"/>
    <col min="7173" max="7173" width="8.125" style="131" customWidth="1"/>
    <col min="7174" max="7174" width="7.625" style="131" customWidth="1"/>
    <col min="7175" max="7176" width="8.875" style="131" customWidth="1"/>
    <col min="7177" max="7177" width="8.125" style="131" customWidth="1"/>
    <col min="7178" max="7178" width="7.25" style="131" customWidth="1"/>
    <col min="7179" max="7179" width="12.75" style="131" customWidth="1"/>
    <col min="7180" max="7180" width="15" style="131" customWidth="1"/>
    <col min="7181" max="7181" width="8.75" style="131" customWidth="1"/>
    <col min="7182" max="7182" width="7.125" style="131" customWidth="1"/>
    <col min="7183" max="7216" width="9.375" style="131" customWidth="1"/>
    <col min="7217" max="7238" width="12.625" style="131" customWidth="1"/>
    <col min="7239" max="7240" width="9.25" style="131" customWidth="1"/>
    <col min="7241" max="7425" width="10.375" style="131"/>
    <col min="7426" max="7426" width="10" style="131" customWidth="1"/>
    <col min="7427" max="7428" width="8.75" style="131" customWidth="1"/>
    <col min="7429" max="7429" width="8.125" style="131" customWidth="1"/>
    <col min="7430" max="7430" width="7.625" style="131" customWidth="1"/>
    <col min="7431" max="7432" width="8.875" style="131" customWidth="1"/>
    <col min="7433" max="7433" width="8.125" style="131" customWidth="1"/>
    <col min="7434" max="7434" width="7.25" style="131" customWidth="1"/>
    <col min="7435" max="7435" width="12.75" style="131" customWidth="1"/>
    <col min="7436" max="7436" width="15" style="131" customWidth="1"/>
    <col min="7437" max="7437" width="8.75" style="131" customWidth="1"/>
    <col min="7438" max="7438" width="7.125" style="131" customWidth="1"/>
    <col min="7439" max="7472" width="9.375" style="131" customWidth="1"/>
    <col min="7473" max="7494" width="12.625" style="131" customWidth="1"/>
    <col min="7495" max="7496" width="9.25" style="131" customWidth="1"/>
    <col min="7497" max="7681" width="10.375" style="131"/>
    <col min="7682" max="7682" width="10" style="131" customWidth="1"/>
    <col min="7683" max="7684" width="8.75" style="131" customWidth="1"/>
    <col min="7685" max="7685" width="8.125" style="131" customWidth="1"/>
    <col min="7686" max="7686" width="7.625" style="131" customWidth="1"/>
    <col min="7687" max="7688" width="8.875" style="131" customWidth="1"/>
    <col min="7689" max="7689" width="8.125" style="131" customWidth="1"/>
    <col min="7690" max="7690" width="7.25" style="131" customWidth="1"/>
    <col min="7691" max="7691" width="12.75" style="131" customWidth="1"/>
    <col min="7692" max="7692" width="15" style="131" customWidth="1"/>
    <col min="7693" max="7693" width="8.75" style="131" customWidth="1"/>
    <col min="7694" max="7694" width="7.125" style="131" customWidth="1"/>
    <col min="7695" max="7728" width="9.375" style="131" customWidth="1"/>
    <col min="7729" max="7750" width="12.625" style="131" customWidth="1"/>
    <col min="7751" max="7752" width="9.25" style="131" customWidth="1"/>
    <col min="7753" max="7937" width="10.375" style="131"/>
    <col min="7938" max="7938" width="10" style="131" customWidth="1"/>
    <col min="7939" max="7940" width="8.75" style="131" customWidth="1"/>
    <col min="7941" max="7941" width="8.125" style="131" customWidth="1"/>
    <col min="7942" max="7942" width="7.625" style="131" customWidth="1"/>
    <col min="7943" max="7944" width="8.875" style="131" customWidth="1"/>
    <col min="7945" max="7945" width="8.125" style="131" customWidth="1"/>
    <col min="7946" max="7946" width="7.25" style="131" customWidth="1"/>
    <col min="7947" max="7947" width="12.75" style="131" customWidth="1"/>
    <col min="7948" max="7948" width="15" style="131" customWidth="1"/>
    <col min="7949" max="7949" width="8.75" style="131" customWidth="1"/>
    <col min="7950" max="7950" width="7.125" style="131" customWidth="1"/>
    <col min="7951" max="7984" width="9.375" style="131" customWidth="1"/>
    <col min="7985" max="8006" width="12.625" style="131" customWidth="1"/>
    <col min="8007" max="8008" width="9.25" style="131" customWidth="1"/>
    <col min="8009" max="8193" width="10.375" style="131"/>
    <col min="8194" max="8194" width="10" style="131" customWidth="1"/>
    <col min="8195" max="8196" width="8.75" style="131" customWidth="1"/>
    <col min="8197" max="8197" width="8.125" style="131" customWidth="1"/>
    <col min="8198" max="8198" width="7.625" style="131" customWidth="1"/>
    <col min="8199" max="8200" width="8.875" style="131" customWidth="1"/>
    <col min="8201" max="8201" width="8.125" style="131" customWidth="1"/>
    <col min="8202" max="8202" width="7.25" style="131" customWidth="1"/>
    <col min="8203" max="8203" width="12.75" style="131" customWidth="1"/>
    <col min="8204" max="8204" width="15" style="131" customWidth="1"/>
    <col min="8205" max="8205" width="8.75" style="131" customWidth="1"/>
    <col min="8206" max="8206" width="7.125" style="131" customWidth="1"/>
    <col min="8207" max="8240" width="9.375" style="131" customWidth="1"/>
    <col min="8241" max="8262" width="12.625" style="131" customWidth="1"/>
    <col min="8263" max="8264" width="9.25" style="131" customWidth="1"/>
    <col min="8265" max="8449" width="10.375" style="131"/>
    <col min="8450" max="8450" width="10" style="131" customWidth="1"/>
    <col min="8451" max="8452" width="8.75" style="131" customWidth="1"/>
    <col min="8453" max="8453" width="8.125" style="131" customWidth="1"/>
    <col min="8454" max="8454" width="7.625" style="131" customWidth="1"/>
    <col min="8455" max="8456" width="8.875" style="131" customWidth="1"/>
    <col min="8457" max="8457" width="8.125" style="131" customWidth="1"/>
    <col min="8458" max="8458" width="7.25" style="131" customWidth="1"/>
    <col min="8459" max="8459" width="12.75" style="131" customWidth="1"/>
    <col min="8460" max="8460" width="15" style="131" customWidth="1"/>
    <col min="8461" max="8461" width="8.75" style="131" customWidth="1"/>
    <col min="8462" max="8462" width="7.125" style="131" customWidth="1"/>
    <col min="8463" max="8496" width="9.375" style="131" customWidth="1"/>
    <col min="8497" max="8518" width="12.625" style="131" customWidth="1"/>
    <col min="8519" max="8520" width="9.25" style="131" customWidth="1"/>
    <col min="8521" max="8705" width="10.375" style="131"/>
    <col min="8706" max="8706" width="10" style="131" customWidth="1"/>
    <col min="8707" max="8708" width="8.75" style="131" customWidth="1"/>
    <col min="8709" max="8709" width="8.125" style="131" customWidth="1"/>
    <col min="8710" max="8710" width="7.625" style="131" customWidth="1"/>
    <col min="8711" max="8712" width="8.875" style="131" customWidth="1"/>
    <col min="8713" max="8713" width="8.125" style="131" customWidth="1"/>
    <col min="8714" max="8714" width="7.25" style="131" customWidth="1"/>
    <col min="8715" max="8715" width="12.75" style="131" customWidth="1"/>
    <col min="8716" max="8716" width="15" style="131" customWidth="1"/>
    <col min="8717" max="8717" width="8.75" style="131" customWidth="1"/>
    <col min="8718" max="8718" width="7.125" style="131" customWidth="1"/>
    <col min="8719" max="8752" width="9.375" style="131" customWidth="1"/>
    <col min="8753" max="8774" width="12.625" style="131" customWidth="1"/>
    <col min="8775" max="8776" width="9.25" style="131" customWidth="1"/>
    <col min="8777" max="8961" width="10.375" style="131"/>
    <col min="8962" max="8962" width="10" style="131" customWidth="1"/>
    <col min="8963" max="8964" width="8.75" style="131" customWidth="1"/>
    <col min="8965" max="8965" width="8.125" style="131" customWidth="1"/>
    <col min="8966" max="8966" width="7.625" style="131" customWidth="1"/>
    <col min="8967" max="8968" width="8.875" style="131" customWidth="1"/>
    <col min="8969" max="8969" width="8.125" style="131" customWidth="1"/>
    <col min="8970" max="8970" width="7.25" style="131" customWidth="1"/>
    <col min="8971" max="8971" width="12.75" style="131" customWidth="1"/>
    <col min="8972" max="8972" width="15" style="131" customWidth="1"/>
    <col min="8973" max="8973" width="8.75" style="131" customWidth="1"/>
    <col min="8974" max="8974" width="7.125" style="131" customWidth="1"/>
    <col min="8975" max="9008" width="9.375" style="131" customWidth="1"/>
    <col min="9009" max="9030" width="12.625" style="131" customWidth="1"/>
    <col min="9031" max="9032" width="9.25" style="131" customWidth="1"/>
    <col min="9033" max="9217" width="10.375" style="131"/>
    <col min="9218" max="9218" width="10" style="131" customWidth="1"/>
    <col min="9219" max="9220" width="8.75" style="131" customWidth="1"/>
    <col min="9221" max="9221" width="8.125" style="131" customWidth="1"/>
    <col min="9222" max="9222" width="7.625" style="131" customWidth="1"/>
    <col min="9223" max="9224" width="8.875" style="131" customWidth="1"/>
    <col min="9225" max="9225" width="8.125" style="131" customWidth="1"/>
    <col min="9226" max="9226" width="7.25" style="131" customWidth="1"/>
    <col min="9227" max="9227" width="12.75" style="131" customWidth="1"/>
    <col min="9228" max="9228" width="15" style="131" customWidth="1"/>
    <col min="9229" max="9229" width="8.75" style="131" customWidth="1"/>
    <col min="9230" max="9230" width="7.125" style="131" customWidth="1"/>
    <col min="9231" max="9264" width="9.375" style="131" customWidth="1"/>
    <col min="9265" max="9286" width="12.625" style="131" customWidth="1"/>
    <col min="9287" max="9288" width="9.25" style="131" customWidth="1"/>
    <col min="9289" max="9473" width="10.375" style="131"/>
    <col min="9474" max="9474" width="10" style="131" customWidth="1"/>
    <col min="9475" max="9476" width="8.75" style="131" customWidth="1"/>
    <col min="9477" max="9477" width="8.125" style="131" customWidth="1"/>
    <col min="9478" max="9478" width="7.625" style="131" customWidth="1"/>
    <col min="9479" max="9480" width="8.875" style="131" customWidth="1"/>
    <col min="9481" max="9481" width="8.125" style="131" customWidth="1"/>
    <col min="9482" max="9482" width="7.25" style="131" customWidth="1"/>
    <col min="9483" max="9483" width="12.75" style="131" customWidth="1"/>
    <col min="9484" max="9484" width="15" style="131" customWidth="1"/>
    <col min="9485" max="9485" width="8.75" style="131" customWidth="1"/>
    <col min="9486" max="9486" width="7.125" style="131" customWidth="1"/>
    <col min="9487" max="9520" width="9.375" style="131" customWidth="1"/>
    <col min="9521" max="9542" width="12.625" style="131" customWidth="1"/>
    <col min="9543" max="9544" width="9.25" style="131" customWidth="1"/>
    <col min="9545" max="9729" width="10.375" style="131"/>
    <col min="9730" max="9730" width="10" style="131" customWidth="1"/>
    <col min="9731" max="9732" width="8.75" style="131" customWidth="1"/>
    <col min="9733" max="9733" width="8.125" style="131" customWidth="1"/>
    <col min="9734" max="9734" width="7.625" style="131" customWidth="1"/>
    <col min="9735" max="9736" width="8.875" style="131" customWidth="1"/>
    <col min="9737" max="9737" width="8.125" style="131" customWidth="1"/>
    <col min="9738" max="9738" width="7.25" style="131" customWidth="1"/>
    <col min="9739" max="9739" width="12.75" style="131" customWidth="1"/>
    <col min="9740" max="9740" width="15" style="131" customWidth="1"/>
    <col min="9741" max="9741" width="8.75" style="131" customWidth="1"/>
    <col min="9742" max="9742" width="7.125" style="131" customWidth="1"/>
    <col min="9743" max="9776" width="9.375" style="131" customWidth="1"/>
    <col min="9777" max="9798" width="12.625" style="131" customWidth="1"/>
    <col min="9799" max="9800" width="9.25" style="131" customWidth="1"/>
    <col min="9801" max="9985" width="10.375" style="131"/>
    <col min="9986" max="9986" width="10" style="131" customWidth="1"/>
    <col min="9987" max="9988" width="8.75" style="131" customWidth="1"/>
    <col min="9989" max="9989" width="8.125" style="131" customWidth="1"/>
    <col min="9990" max="9990" width="7.625" style="131" customWidth="1"/>
    <col min="9991" max="9992" width="8.875" style="131" customWidth="1"/>
    <col min="9993" max="9993" width="8.125" style="131" customWidth="1"/>
    <col min="9994" max="9994" width="7.25" style="131" customWidth="1"/>
    <col min="9995" max="9995" width="12.75" style="131" customWidth="1"/>
    <col min="9996" max="9996" width="15" style="131" customWidth="1"/>
    <col min="9997" max="9997" width="8.75" style="131" customWidth="1"/>
    <col min="9998" max="9998" width="7.125" style="131" customWidth="1"/>
    <col min="9999" max="10032" width="9.375" style="131" customWidth="1"/>
    <col min="10033" max="10054" width="12.625" style="131" customWidth="1"/>
    <col min="10055" max="10056" width="9.25" style="131" customWidth="1"/>
    <col min="10057" max="10241" width="10.375" style="131"/>
    <col min="10242" max="10242" width="10" style="131" customWidth="1"/>
    <col min="10243" max="10244" width="8.75" style="131" customWidth="1"/>
    <col min="10245" max="10245" width="8.125" style="131" customWidth="1"/>
    <col min="10246" max="10246" width="7.625" style="131" customWidth="1"/>
    <col min="10247" max="10248" width="8.875" style="131" customWidth="1"/>
    <col min="10249" max="10249" width="8.125" style="131" customWidth="1"/>
    <col min="10250" max="10250" width="7.25" style="131" customWidth="1"/>
    <col min="10251" max="10251" width="12.75" style="131" customWidth="1"/>
    <col min="10252" max="10252" width="15" style="131" customWidth="1"/>
    <col min="10253" max="10253" width="8.75" style="131" customWidth="1"/>
    <col min="10254" max="10254" width="7.125" style="131" customWidth="1"/>
    <col min="10255" max="10288" width="9.375" style="131" customWidth="1"/>
    <col min="10289" max="10310" width="12.625" style="131" customWidth="1"/>
    <col min="10311" max="10312" width="9.25" style="131" customWidth="1"/>
    <col min="10313" max="10497" width="10.375" style="131"/>
    <col min="10498" max="10498" width="10" style="131" customWidth="1"/>
    <col min="10499" max="10500" width="8.75" style="131" customWidth="1"/>
    <col min="10501" max="10501" width="8.125" style="131" customWidth="1"/>
    <col min="10502" max="10502" width="7.625" style="131" customWidth="1"/>
    <col min="10503" max="10504" width="8.875" style="131" customWidth="1"/>
    <col min="10505" max="10505" width="8.125" style="131" customWidth="1"/>
    <col min="10506" max="10506" width="7.25" style="131" customWidth="1"/>
    <col min="10507" max="10507" width="12.75" style="131" customWidth="1"/>
    <col min="10508" max="10508" width="15" style="131" customWidth="1"/>
    <col min="10509" max="10509" width="8.75" style="131" customWidth="1"/>
    <col min="10510" max="10510" width="7.125" style="131" customWidth="1"/>
    <col min="10511" max="10544" width="9.375" style="131" customWidth="1"/>
    <col min="10545" max="10566" width="12.625" style="131" customWidth="1"/>
    <col min="10567" max="10568" width="9.25" style="131" customWidth="1"/>
    <col min="10569" max="10753" width="10.375" style="131"/>
    <col min="10754" max="10754" width="10" style="131" customWidth="1"/>
    <col min="10755" max="10756" width="8.75" style="131" customWidth="1"/>
    <col min="10757" max="10757" width="8.125" style="131" customWidth="1"/>
    <col min="10758" max="10758" width="7.625" style="131" customWidth="1"/>
    <col min="10759" max="10760" width="8.875" style="131" customWidth="1"/>
    <col min="10761" max="10761" width="8.125" style="131" customWidth="1"/>
    <col min="10762" max="10762" width="7.25" style="131" customWidth="1"/>
    <col min="10763" max="10763" width="12.75" style="131" customWidth="1"/>
    <col min="10764" max="10764" width="15" style="131" customWidth="1"/>
    <col min="10765" max="10765" width="8.75" style="131" customWidth="1"/>
    <col min="10766" max="10766" width="7.125" style="131" customWidth="1"/>
    <col min="10767" max="10800" width="9.375" style="131" customWidth="1"/>
    <col min="10801" max="10822" width="12.625" style="131" customWidth="1"/>
    <col min="10823" max="10824" width="9.25" style="131" customWidth="1"/>
    <col min="10825" max="11009" width="10.375" style="131"/>
    <col min="11010" max="11010" width="10" style="131" customWidth="1"/>
    <col min="11011" max="11012" width="8.75" style="131" customWidth="1"/>
    <col min="11013" max="11013" width="8.125" style="131" customWidth="1"/>
    <col min="11014" max="11014" width="7.625" style="131" customWidth="1"/>
    <col min="11015" max="11016" width="8.875" style="131" customWidth="1"/>
    <col min="11017" max="11017" width="8.125" style="131" customWidth="1"/>
    <col min="11018" max="11018" width="7.25" style="131" customWidth="1"/>
    <col min="11019" max="11019" width="12.75" style="131" customWidth="1"/>
    <col min="11020" max="11020" width="15" style="131" customWidth="1"/>
    <col min="11021" max="11021" width="8.75" style="131" customWidth="1"/>
    <col min="11022" max="11022" width="7.125" style="131" customWidth="1"/>
    <col min="11023" max="11056" width="9.375" style="131" customWidth="1"/>
    <col min="11057" max="11078" width="12.625" style="131" customWidth="1"/>
    <col min="11079" max="11080" width="9.25" style="131" customWidth="1"/>
    <col min="11081" max="11265" width="10.375" style="131"/>
    <col min="11266" max="11266" width="10" style="131" customWidth="1"/>
    <col min="11267" max="11268" width="8.75" style="131" customWidth="1"/>
    <col min="11269" max="11269" width="8.125" style="131" customWidth="1"/>
    <col min="11270" max="11270" width="7.625" style="131" customWidth="1"/>
    <col min="11271" max="11272" width="8.875" style="131" customWidth="1"/>
    <col min="11273" max="11273" width="8.125" style="131" customWidth="1"/>
    <col min="11274" max="11274" width="7.25" style="131" customWidth="1"/>
    <col min="11275" max="11275" width="12.75" style="131" customWidth="1"/>
    <col min="11276" max="11276" width="15" style="131" customWidth="1"/>
    <col min="11277" max="11277" width="8.75" style="131" customWidth="1"/>
    <col min="11278" max="11278" width="7.125" style="131" customWidth="1"/>
    <col min="11279" max="11312" width="9.375" style="131" customWidth="1"/>
    <col min="11313" max="11334" width="12.625" style="131" customWidth="1"/>
    <col min="11335" max="11336" width="9.25" style="131" customWidth="1"/>
    <col min="11337" max="11521" width="10.375" style="131"/>
    <col min="11522" max="11522" width="10" style="131" customWidth="1"/>
    <col min="11523" max="11524" width="8.75" style="131" customWidth="1"/>
    <col min="11525" max="11525" width="8.125" style="131" customWidth="1"/>
    <col min="11526" max="11526" width="7.625" style="131" customWidth="1"/>
    <col min="11527" max="11528" width="8.875" style="131" customWidth="1"/>
    <col min="11529" max="11529" width="8.125" style="131" customWidth="1"/>
    <col min="11530" max="11530" width="7.25" style="131" customWidth="1"/>
    <col min="11531" max="11531" width="12.75" style="131" customWidth="1"/>
    <col min="11532" max="11532" width="15" style="131" customWidth="1"/>
    <col min="11533" max="11533" width="8.75" style="131" customWidth="1"/>
    <col min="11534" max="11534" width="7.125" style="131" customWidth="1"/>
    <col min="11535" max="11568" width="9.375" style="131" customWidth="1"/>
    <col min="11569" max="11590" width="12.625" style="131" customWidth="1"/>
    <col min="11591" max="11592" width="9.25" style="131" customWidth="1"/>
    <col min="11593" max="11777" width="10.375" style="131"/>
    <col min="11778" max="11778" width="10" style="131" customWidth="1"/>
    <col min="11779" max="11780" width="8.75" style="131" customWidth="1"/>
    <col min="11781" max="11781" width="8.125" style="131" customWidth="1"/>
    <col min="11782" max="11782" width="7.625" style="131" customWidth="1"/>
    <col min="11783" max="11784" width="8.875" style="131" customWidth="1"/>
    <col min="11785" max="11785" width="8.125" style="131" customWidth="1"/>
    <col min="11786" max="11786" width="7.25" style="131" customWidth="1"/>
    <col min="11787" max="11787" width="12.75" style="131" customWidth="1"/>
    <col min="11788" max="11788" width="15" style="131" customWidth="1"/>
    <col min="11789" max="11789" width="8.75" style="131" customWidth="1"/>
    <col min="11790" max="11790" width="7.125" style="131" customWidth="1"/>
    <col min="11791" max="11824" width="9.375" style="131" customWidth="1"/>
    <col min="11825" max="11846" width="12.625" style="131" customWidth="1"/>
    <col min="11847" max="11848" width="9.25" style="131" customWidth="1"/>
    <col min="11849" max="12033" width="10.375" style="131"/>
    <col min="12034" max="12034" width="10" style="131" customWidth="1"/>
    <col min="12035" max="12036" width="8.75" style="131" customWidth="1"/>
    <col min="12037" max="12037" width="8.125" style="131" customWidth="1"/>
    <col min="12038" max="12038" width="7.625" style="131" customWidth="1"/>
    <col min="12039" max="12040" width="8.875" style="131" customWidth="1"/>
    <col min="12041" max="12041" width="8.125" style="131" customWidth="1"/>
    <col min="12042" max="12042" width="7.25" style="131" customWidth="1"/>
    <col min="12043" max="12043" width="12.75" style="131" customWidth="1"/>
    <col min="12044" max="12044" width="15" style="131" customWidth="1"/>
    <col min="12045" max="12045" width="8.75" style="131" customWidth="1"/>
    <col min="12046" max="12046" width="7.125" style="131" customWidth="1"/>
    <col min="12047" max="12080" width="9.375" style="131" customWidth="1"/>
    <col min="12081" max="12102" width="12.625" style="131" customWidth="1"/>
    <col min="12103" max="12104" width="9.25" style="131" customWidth="1"/>
    <col min="12105" max="12289" width="10.375" style="131"/>
    <col min="12290" max="12290" width="10" style="131" customWidth="1"/>
    <col min="12291" max="12292" width="8.75" style="131" customWidth="1"/>
    <col min="12293" max="12293" width="8.125" style="131" customWidth="1"/>
    <col min="12294" max="12294" width="7.625" style="131" customWidth="1"/>
    <col min="12295" max="12296" width="8.875" style="131" customWidth="1"/>
    <col min="12297" max="12297" width="8.125" style="131" customWidth="1"/>
    <col min="12298" max="12298" width="7.25" style="131" customWidth="1"/>
    <col min="12299" max="12299" width="12.75" style="131" customWidth="1"/>
    <col min="12300" max="12300" width="15" style="131" customWidth="1"/>
    <col min="12301" max="12301" width="8.75" style="131" customWidth="1"/>
    <col min="12302" max="12302" width="7.125" style="131" customWidth="1"/>
    <col min="12303" max="12336" width="9.375" style="131" customWidth="1"/>
    <col min="12337" max="12358" width="12.625" style="131" customWidth="1"/>
    <col min="12359" max="12360" width="9.25" style="131" customWidth="1"/>
    <col min="12361" max="12545" width="10.375" style="131"/>
    <col min="12546" max="12546" width="10" style="131" customWidth="1"/>
    <col min="12547" max="12548" width="8.75" style="131" customWidth="1"/>
    <col min="12549" max="12549" width="8.125" style="131" customWidth="1"/>
    <col min="12550" max="12550" width="7.625" style="131" customWidth="1"/>
    <col min="12551" max="12552" width="8.875" style="131" customWidth="1"/>
    <col min="12553" max="12553" width="8.125" style="131" customWidth="1"/>
    <col min="12554" max="12554" width="7.25" style="131" customWidth="1"/>
    <col min="12555" max="12555" width="12.75" style="131" customWidth="1"/>
    <col min="12556" max="12556" width="15" style="131" customWidth="1"/>
    <col min="12557" max="12557" width="8.75" style="131" customWidth="1"/>
    <col min="12558" max="12558" width="7.125" style="131" customWidth="1"/>
    <col min="12559" max="12592" width="9.375" style="131" customWidth="1"/>
    <col min="12593" max="12614" width="12.625" style="131" customWidth="1"/>
    <col min="12615" max="12616" width="9.25" style="131" customWidth="1"/>
    <col min="12617" max="12801" width="10.375" style="131"/>
    <col min="12802" max="12802" width="10" style="131" customWidth="1"/>
    <col min="12803" max="12804" width="8.75" style="131" customWidth="1"/>
    <col min="12805" max="12805" width="8.125" style="131" customWidth="1"/>
    <col min="12806" max="12806" width="7.625" style="131" customWidth="1"/>
    <col min="12807" max="12808" width="8.875" style="131" customWidth="1"/>
    <col min="12809" max="12809" width="8.125" style="131" customWidth="1"/>
    <col min="12810" max="12810" width="7.25" style="131" customWidth="1"/>
    <col min="12811" max="12811" width="12.75" style="131" customWidth="1"/>
    <col min="12812" max="12812" width="15" style="131" customWidth="1"/>
    <col min="12813" max="12813" width="8.75" style="131" customWidth="1"/>
    <col min="12814" max="12814" width="7.125" style="131" customWidth="1"/>
    <col min="12815" max="12848" width="9.375" style="131" customWidth="1"/>
    <col min="12849" max="12870" width="12.625" style="131" customWidth="1"/>
    <col min="12871" max="12872" width="9.25" style="131" customWidth="1"/>
    <col min="12873" max="13057" width="10.375" style="131"/>
    <col min="13058" max="13058" width="10" style="131" customWidth="1"/>
    <col min="13059" max="13060" width="8.75" style="131" customWidth="1"/>
    <col min="13061" max="13061" width="8.125" style="131" customWidth="1"/>
    <col min="13062" max="13062" width="7.625" style="131" customWidth="1"/>
    <col min="13063" max="13064" width="8.875" style="131" customWidth="1"/>
    <col min="13065" max="13065" width="8.125" style="131" customWidth="1"/>
    <col min="13066" max="13066" width="7.25" style="131" customWidth="1"/>
    <col min="13067" max="13067" width="12.75" style="131" customWidth="1"/>
    <col min="13068" max="13068" width="15" style="131" customWidth="1"/>
    <col min="13069" max="13069" width="8.75" style="131" customWidth="1"/>
    <col min="13070" max="13070" width="7.125" style="131" customWidth="1"/>
    <col min="13071" max="13104" width="9.375" style="131" customWidth="1"/>
    <col min="13105" max="13126" width="12.625" style="131" customWidth="1"/>
    <col min="13127" max="13128" width="9.25" style="131" customWidth="1"/>
    <col min="13129" max="13313" width="10.375" style="131"/>
    <col min="13314" max="13314" width="10" style="131" customWidth="1"/>
    <col min="13315" max="13316" width="8.75" style="131" customWidth="1"/>
    <col min="13317" max="13317" width="8.125" style="131" customWidth="1"/>
    <col min="13318" max="13318" width="7.625" style="131" customWidth="1"/>
    <col min="13319" max="13320" width="8.875" style="131" customWidth="1"/>
    <col min="13321" max="13321" width="8.125" style="131" customWidth="1"/>
    <col min="13322" max="13322" width="7.25" style="131" customWidth="1"/>
    <col min="13323" max="13323" width="12.75" style="131" customWidth="1"/>
    <col min="13324" max="13324" width="15" style="131" customWidth="1"/>
    <col min="13325" max="13325" width="8.75" style="131" customWidth="1"/>
    <col min="13326" max="13326" width="7.125" style="131" customWidth="1"/>
    <col min="13327" max="13360" width="9.375" style="131" customWidth="1"/>
    <col min="13361" max="13382" width="12.625" style="131" customWidth="1"/>
    <col min="13383" max="13384" width="9.25" style="131" customWidth="1"/>
    <col min="13385" max="13569" width="10.375" style="131"/>
    <col min="13570" max="13570" width="10" style="131" customWidth="1"/>
    <col min="13571" max="13572" width="8.75" style="131" customWidth="1"/>
    <col min="13573" max="13573" width="8.125" style="131" customWidth="1"/>
    <col min="13574" max="13574" width="7.625" style="131" customWidth="1"/>
    <col min="13575" max="13576" width="8.875" style="131" customWidth="1"/>
    <col min="13577" max="13577" width="8.125" style="131" customWidth="1"/>
    <col min="13578" max="13578" width="7.25" style="131" customWidth="1"/>
    <col min="13579" max="13579" width="12.75" style="131" customWidth="1"/>
    <col min="13580" max="13580" width="15" style="131" customWidth="1"/>
    <col min="13581" max="13581" width="8.75" style="131" customWidth="1"/>
    <col min="13582" max="13582" width="7.125" style="131" customWidth="1"/>
    <col min="13583" max="13616" width="9.375" style="131" customWidth="1"/>
    <col min="13617" max="13638" width="12.625" style="131" customWidth="1"/>
    <col min="13639" max="13640" width="9.25" style="131" customWidth="1"/>
    <col min="13641" max="13825" width="10.375" style="131"/>
    <col min="13826" max="13826" width="10" style="131" customWidth="1"/>
    <col min="13827" max="13828" width="8.75" style="131" customWidth="1"/>
    <col min="13829" max="13829" width="8.125" style="131" customWidth="1"/>
    <col min="13830" max="13830" width="7.625" style="131" customWidth="1"/>
    <col min="13831" max="13832" width="8.875" style="131" customWidth="1"/>
    <col min="13833" max="13833" width="8.125" style="131" customWidth="1"/>
    <col min="13834" max="13834" width="7.25" style="131" customWidth="1"/>
    <col min="13835" max="13835" width="12.75" style="131" customWidth="1"/>
    <col min="13836" max="13836" width="15" style="131" customWidth="1"/>
    <col min="13837" max="13837" width="8.75" style="131" customWidth="1"/>
    <col min="13838" max="13838" width="7.125" style="131" customWidth="1"/>
    <col min="13839" max="13872" width="9.375" style="131" customWidth="1"/>
    <col min="13873" max="13894" width="12.625" style="131" customWidth="1"/>
    <col min="13895" max="13896" width="9.25" style="131" customWidth="1"/>
    <col min="13897" max="14081" width="10.375" style="131"/>
    <col min="14082" max="14082" width="10" style="131" customWidth="1"/>
    <col min="14083" max="14084" width="8.75" style="131" customWidth="1"/>
    <col min="14085" max="14085" width="8.125" style="131" customWidth="1"/>
    <col min="14086" max="14086" width="7.625" style="131" customWidth="1"/>
    <col min="14087" max="14088" width="8.875" style="131" customWidth="1"/>
    <col min="14089" max="14089" width="8.125" style="131" customWidth="1"/>
    <col min="14090" max="14090" width="7.25" style="131" customWidth="1"/>
    <col min="14091" max="14091" width="12.75" style="131" customWidth="1"/>
    <col min="14092" max="14092" width="15" style="131" customWidth="1"/>
    <col min="14093" max="14093" width="8.75" style="131" customWidth="1"/>
    <col min="14094" max="14094" width="7.125" style="131" customWidth="1"/>
    <col min="14095" max="14128" width="9.375" style="131" customWidth="1"/>
    <col min="14129" max="14150" width="12.625" style="131" customWidth="1"/>
    <col min="14151" max="14152" width="9.25" style="131" customWidth="1"/>
    <col min="14153" max="14337" width="10.375" style="131"/>
    <col min="14338" max="14338" width="10" style="131" customWidth="1"/>
    <col min="14339" max="14340" width="8.75" style="131" customWidth="1"/>
    <col min="14341" max="14341" width="8.125" style="131" customWidth="1"/>
    <col min="14342" max="14342" width="7.625" style="131" customWidth="1"/>
    <col min="14343" max="14344" width="8.875" style="131" customWidth="1"/>
    <col min="14345" max="14345" width="8.125" style="131" customWidth="1"/>
    <col min="14346" max="14346" width="7.25" style="131" customWidth="1"/>
    <col min="14347" max="14347" width="12.75" style="131" customWidth="1"/>
    <col min="14348" max="14348" width="15" style="131" customWidth="1"/>
    <col min="14349" max="14349" width="8.75" style="131" customWidth="1"/>
    <col min="14350" max="14350" width="7.125" style="131" customWidth="1"/>
    <col min="14351" max="14384" width="9.375" style="131" customWidth="1"/>
    <col min="14385" max="14406" width="12.625" style="131" customWidth="1"/>
    <col min="14407" max="14408" width="9.25" style="131" customWidth="1"/>
    <col min="14409" max="14593" width="10.375" style="131"/>
    <col min="14594" max="14594" width="10" style="131" customWidth="1"/>
    <col min="14595" max="14596" width="8.75" style="131" customWidth="1"/>
    <col min="14597" max="14597" width="8.125" style="131" customWidth="1"/>
    <col min="14598" max="14598" width="7.625" style="131" customWidth="1"/>
    <col min="14599" max="14600" width="8.875" style="131" customWidth="1"/>
    <col min="14601" max="14601" width="8.125" style="131" customWidth="1"/>
    <col min="14602" max="14602" width="7.25" style="131" customWidth="1"/>
    <col min="14603" max="14603" width="12.75" style="131" customWidth="1"/>
    <col min="14604" max="14604" width="15" style="131" customWidth="1"/>
    <col min="14605" max="14605" width="8.75" style="131" customWidth="1"/>
    <col min="14606" max="14606" width="7.125" style="131" customWidth="1"/>
    <col min="14607" max="14640" width="9.375" style="131" customWidth="1"/>
    <col min="14641" max="14662" width="12.625" style="131" customWidth="1"/>
    <col min="14663" max="14664" width="9.25" style="131" customWidth="1"/>
    <col min="14665" max="14849" width="10.375" style="131"/>
    <col min="14850" max="14850" width="10" style="131" customWidth="1"/>
    <col min="14851" max="14852" width="8.75" style="131" customWidth="1"/>
    <col min="14853" max="14853" width="8.125" style="131" customWidth="1"/>
    <col min="14854" max="14854" width="7.625" style="131" customWidth="1"/>
    <col min="14855" max="14856" width="8.875" style="131" customWidth="1"/>
    <col min="14857" max="14857" width="8.125" style="131" customWidth="1"/>
    <col min="14858" max="14858" width="7.25" style="131" customWidth="1"/>
    <col min="14859" max="14859" width="12.75" style="131" customWidth="1"/>
    <col min="14860" max="14860" width="15" style="131" customWidth="1"/>
    <col min="14861" max="14861" width="8.75" style="131" customWidth="1"/>
    <col min="14862" max="14862" width="7.125" style="131" customWidth="1"/>
    <col min="14863" max="14896" width="9.375" style="131" customWidth="1"/>
    <col min="14897" max="14918" width="12.625" style="131" customWidth="1"/>
    <col min="14919" max="14920" width="9.25" style="131" customWidth="1"/>
    <col min="14921" max="15105" width="10.375" style="131"/>
    <col min="15106" max="15106" width="10" style="131" customWidth="1"/>
    <col min="15107" max="15108" width="8.75" style="131" customWidth="1"/>
    <col min="15109" max="15109" width="8.125" style="131" customWidth="1"/>
    <col min="15110" max="15110" width="7.625" style="131" customWidth="1"/>
    <col min="15111" max="15112" width="8.875" style="131" customWidth="1"/>
    <col min="15113" max="15113" width="8.125" style="131" customWidth="1"/>
    <col min="15114" max="15114" width="7.25" style="131" customWidth="1"/>
    <col min="15115" max="15115" width="12.75" style="131" customWidth="1"/>
    <col min="15116" max="15116" width="15" style="131" customWidth="1"/>
    <col min="15117" max="15117" width="8.75" style="131" customWidth="1"/>
    <col min="15118" max="15118" width="7.125" style="131" customWidth="1"/>
    <col min="15119" max="15152" width="9.375" style="131" customWidth="1"/>
    <col min="15153" max="15174" width="12.625" style="131" customWidth="1"/>
    <col min="15175" max="15176" width="9.25" style="131" customWidth="1"/>
    <col min="15177" max="15361" width="10.375" style="131"/>
    <col min="15362" max="15362" width="10" style="131" customWidth="1"/>
    <col min="15363" max="15364" width="8.75" style="131" customWidth="1"/>
    <col min="15365" max="15365" width="8.125" style="131" customWidth="1"/>
    <col min="15366" max="15366" width="7.625" style="131" customWidth="1"/>
    <col min="15367" max="15368" width="8.875" style="131" customWidth="1"/>
    <col min="15369" max="15369" width="8.125" style="131" customWidth="1"/>
    <col min="15370" max="15370" width="7.25" style="131" customWidth="1"/>
    <col min="15371" max="15371" width="12.75" style="131" customWidth="1"/>
    <col min="15372" max="15372" width="15" style="131" customWidth="1"/>
    <col min="15373" max="15373" width="8.75" style="131" customWidth="1"/>
    <col min="15374" max="15374" width="7.125" style="131" customWidth="1"/>
    <col min="15375" max="15408" width="9.375" style="131" customWidth="1"/>
    <col min="15409" max="15430" width="12.625" style="131" customWidth="1"/>
    <col min="15431" max="15432" width="9.25" style="131" customWidth="1"/>
    <col min="15433" max="15617" width="10.375" style="131"/>
    <col min="15618" max="15618" width="10" style="131" customWidth="1"/>
    <col min="15619" max="15620" width="8.75" style="131" customWidth="1"/>
    <col min="15621" max="15621" width="8.125" style="131" customWidth="1"/>
    <col min="15622" max="15622" width="7.625" style="131" customWidth="1"/>
    <col min="15623" max="15624" width="8.875" style="131" customWidth="1"/>
    <col min="15625" max="15625" width="8.125" style="131" customWidth="1"/>
    <col min="15626" max="15626" width="7.25" style="131" customWidth="1"/>
    <col min="15627" max="15627" width="12.75" style="131" customWidth="1"/>
    <col min="15628" max="15628" width="15" style="131" customWidth="1"/>
    <col min="15629" max="15629" width="8.75" style="131" customWidth="1"/>
    <col min="15630" max="15630" width="7.125" style="131" customWidth="1"/>
    <col min="15631" max="15664" width="9.375" style="131" customWidth="1"/>
    <col min="15665" max="15686" width="12.625" style="131" customWidth="1"/>
    <col min="15687" max="15688" width="9.25" style="131" customWidth="1"/>
    <col min="15689" max="15873" width="10.375" style="131"/>
    <col min="15874" max="15874" width="10" style="131" customWidth="1"/>
    <col min="15875" max="15876" width="8.75" style="131" customWidth="1"/>
    <col min="15877" max="15877" width="8.125" style="131" customWidth="1"/>
    <col min="15878" max="15878" width="7.625" style="131" customWidth="1"/>
    <col min="15879" max="15880" width="8.875" style="131" customWidth="1"/>
    <col min="15881" max="15881" width="8.125" style="131" customWidth="1"/>
    <col min="15882" max="15882" width="7.25" style="131" customWidth="1"/>
    <col min="15883" max="15883" width="12.75" style="131" customWidth="1"/>
    <col min="15884" max="15884" width="15" style="131" customWidth="1"/>
    <col min="15885" max="15885" width="8.75" style="131" customWidth="1"/>
    <col min="15886" max="15886" width="7.125" style="131" customWidth="1"/>
    <col min="15887" max="15920" width="9.375" style="131" customWidth="1"/>
    <col min="15921" max="15942" width="12.625" style="131" customWidth="1"/>
    <col min="15943" max="15944" width="9.25" style="131" customWidth="1"/>
    <col min="15945" max="16129" width="10.375" style="131"/>
    <col min="16130" max="16130" width="10" style="131" customWidth="1"/>
    <col min="16131" max="16132" width="8.75" style="131" customWidth="1"/>
    <col min="16133" max="16133" width="8.125" style="131" customWidth="1"/>
    <col min="16134" max="16134" width="7.625" style="131" customWidth="1"/>
    <col min="16135" max="16136" width="8.875" style="131" customWidth="1"/>
    <col min="16137" max="16137" width="8.125" style="131" customWidth="1"/>
    <col min="16138" max="16138" width="7.25" style="131" customWidth="1"/>
    <col min="16139" max="16139" width="12.75" style="131" customWidth="1"/>
    <col min="16140" max="16140" width="15" style="131" customWidth="1"/>
    <col min="16141" max="16141" width="8.75" style="131" customWidth="1"/>
    <col min="16142" max="16142" width="7.125" style="131" customWidth="1"/>
    <col min="16143" max="16176" width="9.375" style="131" customWidth="1"/>
    <col min="16177" max="16198" width="12.625" style="131" customWidth="1"/>
    <col min="16199" max="16200" width="9.25" style="131" customWidth="1"/>
    <col min="16201" max="16384" width="10.375" style="131"/>
  </cols>
  <sheetData>
    <row r="1" spans="1:195" s="132" customFormat="1" ht="20.100000000000001" customHeight="1" thickBot="1" x14ac:dyDescent="0.45">
      <c r="A1" s="6"/>
      <c r="B1" s="245" t="s">
        <v>215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4" t="s">
        <v>81</v>
      </c>
      <c r="O1" s="245"/>
      <c r="P1" s="245"/>
      <c r="Q1" s="245"/>
      <c r="R1" s="245"/>
      <c r="S1" s="245"/>
      <c r="T1" s="245"/>
    </row>
    <row r="2" spans="1:195" s="132" customFormat="1" ht="17.100000000000001" customHeight="1" x14ac:dyDescent="0.15">
      <c r="A2" s="24"/>
      <c r="B2" s="249"/>
      <c r="C2" s="353" t="s">
        <v>138</v>
      </c>
      <c r="D2" s="354"/>
      <c r="E2" s="354"/>
      <c r="F2" s="354"/>
      <c r="G2" s="355" t="s">
        <v>139</v>
      </c>
      <c r="H2" s="356"/>
      <c r="I2" s="356"/>
      <c r="J2" s="357"/>
      <c r="K2" s="353" t="s">
        <v>140</v>
      </c>
      <c r="L2" s="354"/>
      <c r="M2" s="354"/>
      <c r="N2" s="354"/>
    </row>
    <row r="3" spans="1:195" ht="17.100000000000001" customHeight="1" x14ac:dyDescent="0.15">
      <c r="A3" s="24"/>
      <c r="B3" s="133" t="s">
        <v>141</v>
      </c>
      <c r="C3" s="134" t="s">
        <v>226</v>
      </c>
      <c r="D3" s="134" t="s">
        <v>228</v>
      </c>
      <c r="E3" s="135"/>
      <c r="F3" s="135"/>
      <c r="G3" s="134" t="s">
        <v>226</v>
      </c>
      <c r="H3" s="134" t="s">
        <v>228</v>
      </c>
      <c r="I3" s="135"/>
      <c r="J3" s="135"/>
      <c r="K3" s="134" t="s">
        <v>226</v>
      </c>
      <c r="L3" s="134" t="s">
        <v>228</v>
      </c>
      <c r="M3" s="135"/>
      <c r="N3" s="135"/>
    </row>
    <row r="4" spans="1:195" ht="17.100000000000001" customHeight="1" x14ac:dyDescent="0.15">
      <c r="A4" s="24"/>
      <c r="B4" s="136"/>
      <c r="C4" s="137" t="s">
        <v>227</v>
      </c>
      <c r="D4" s="137" t="s">
        <v>229</v>
      </c>
      <c r="E4" s="138" t="s">
        <v>210</v>
      </c>
      <c r="F4" s="139" t="s">
        <v>211</v>
      </c>
      <c r="G4" s="137" t="s">
        <v>227</v>
      </c>
      <c r="H4" s="137" t="s">
        <v>229</v>
      </c>
      <c r="I4" s="138" t="s">
        <v>210</v>
      </c>
      <c r="J4" s="140" t="s">
        <v>21</v>
      </c>
      <c r="K4" s="137" t="s">
        <v>227</v>
      </c>
      <c r="L4" s="137" t="s">
        <v>229</v>
      </c>
      <c r="M4" s="138" t="s">
        <v>210</v>
      </c>
      <c r="N4" s="141" t="s">
        <v>21</v>
      </c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</row>
    <row r="5" spans="1:195" s="132" customFormat="1" ht="17.100000000000001" customHeight="1" x14ac:dyDescent="0.15">
      <c r="A5" s="24"/>
      <c r="B5" s="197" t="s">
        <v>142</v>
      </c>
      <c r="C5" s="132">
        <v>9299</v>
      </c>
      <c r="D5" s="132">
        <v>9138</v>
      </c>
      <c r="E5" s="198">
        <f>(D5/C5-1)*100</f>
        <v>-1.7313689644047781</v>
      </c>
      <c r="F5" s="199"/>
      <c r="G5" s="132">
        <v>398450</v>
      </c>
      <c r="H5" s="132">
        <v>405154</v>
      </c>
      <c r="I5" s="198">
        <f>(H5/G5-1)*100</f>
        <v>1.6825197640858436</v>
      </c>
      <c r="J5" s="200"/>
      <c r="K5" s="132">
        <v>16132178.449999999</v>
      </c>
      <c r="L5" s="132">
        <v>16787113</v>
      </c>
      <c r="M5" s="198">
        <f>(L5/K5-1)*100</f>
        <v>4.0598022891322527</v>
      </c>
    </row>
    <row r="6" spans="1:195" s="132" customFormat="1" ht="17.100000000000001" customHeight="1" x14ac:dyDescent="0.15">
      <c r="A6" s="24"/>
      <c r="B6" s="201" t="s">
        <v>143</v>
      </c>
      <c r="C6" s="202">
        <v>8710</v>
      </c>
      <c r="D6" s="202">
        <v>8570</v>
      </c>
      <c r="E6" s="203">
        <f>(D6/C6-1)*100</f>
        <v>-1.6073478760045945</v>
      </c>
      <c r="F6" s="204">
        <f>D6/D5*100</f>
        <v>93.784197855110534</v>
      </c>
      <c r="G6" s="202">
        <v>370713</v>
      </c>
      <c r="H6" s="202">
        <v>377843</v>
      </c>
      <c r="I6" s="203">
        <f t="shared" ref="I6:I29" si="0">(H6/G6-1)*100</f>
        <v>1.9233207359871329</v>
      </c>
      <c r="J6" s="204">
        <f>H6/H5*100</f>
        <v>93.259106413857452</v>
      </c>
      <c r="K6" s="202">
        <v>15006071.300000001</v>
      </c>
      <c r="L6" s="202">
        <v>15652087</v>
      </c>
      <c r="M6" s="203">
        <f>(L6/K6-1)*100</f>
        <v>4.3050288585527285</v>
      </c>
      <c r="N6" s="205">
        <f>L6/L5*100</f>
        <v>93.238706381496328</v>
      </c>
    </row>
    <row r="7" spans="1:195" s="132" customFormat="1" ht="17.100000000000001" customHeight="1" x14ac:dyDescent="0.15">
      <c r="A7" s="24"/>
      <c r="B7" s="206" t="s">
        <v>144</v>
      </c>
      <c r="C7" s="132">
        <v>1393</v>
      </c>
      <c r="D7" s="132">
        <v>1360</v>
      </c>
      <c r="E7" s="207">
        <f t="shared" ref="E7:E29" si="1">(D7/C7-1)*100</f>
        <v>-2.3689877961234784</v>
      </c>
      <c r="F7" s="208">
        <f>D7/D5*100</f>
        <v>14.882906544101553</v>
      </c>
      <c r="G7" s="132">
        <v>46385</v>
      </c>
      <c r="H7" s="132">
        <v>47129</v>
      </c>
      <c r="I7" s="207">
        <f t="shared" si="0"/>
        <v>1.6039667996119444</v>
      </c>
      <c r="J7" s="208">
        <f>H7/H5*100</f>
        <v>11.632366951825727</v>
      </c>
      <c r="K7" s="132">
        <v>1830914.72</v>
      </c>
      <c r="L7" s="132">
        <v>1979079</v>
      </c>
      <c r="M7" s="207">
        <f t="shared" ref="M7:M29" si="2">(L7/K7-1)*100</f>
        <v>8.0923637994455575</v>
      </c>
      <c r="N7" s="209">
        <f>L7/L5*100</f>
        <v>11.789275499604965</v>
      </c>
    </row>
    <row r="8" spans="1:195" s="132" customFormat="1" ht="17.100000000000001" customHeight="1" x14ac:dyDescent="0.15">
      <c r="A8" s="24"/>
      <c r="B8" s="206" t="s">
        <v>145</v>
      </c>
      <c r="C8" s="132">
        <v>1956</v>
      </c>
      <c r="D8" s="132">
        <v>1918</v>
      </c>
      <c r="E8" s="207">
        <f>(D8/C8-1)*100</f>
        <v>-1.9427402862985721</v>
      </c>
      <c r="F8" s="208">
        <f>D8/D5*100</f>
        <v>20.989275552637338</v>
      </c>
      <c r="G8" s="132">
        <v>68341</v>
      </c>
      <c r="H8" s="132">
        <v>70213</v>
      </c>
      <c r="I8" s="207">
        <f t="shared" si="0"/>
        <v>2.7392048696975424</v>
      </c>
      <c r="J8" s="208">
        <f>H8/H5*100</f>
        <v>17.329953548527229</v>
      </c>
      <c r="K8" s="132">
        <v>1803602.15</v>
      </c>
      <c r="L8" s="132">
        <v>1950092</v>
      </c>
      <c r="M8" s="207">
        <f t="shared" si="2"/>
        <v>8.1220711563245942</v>
      </c>
      <c r="N8" s="209">
        <f>L8/L5*100</f>
        <v>11.616601377497132</v>
      </c>
    </row>
    <row r="9" spans="1:195" s="132" customFormat="1" ht="17.100000000000001" customHeight="1" x14ac:dyDescent="0.15">
      <c r="A9" s="24"/>
      <c r="B9" s="206" t="s">
        <v>146</v>
      </c>
      <c r="C9" s="132">
        <v>526</v>
      </c>
      <c r="D9" s="132">
        <v>523</v>
      </c>
      <c r="E9" s="207">
        <f t="shared" si="1"/>
        <v>-0.57034220532319324</v>
      </c>
      <c r="F9" s="208">
        <f>D9/D5*100</f>
        <v>5.7233530312978775</v>
      </c>
      <c r="G9" s="132">
        <v>18378</v>
      </c>
      <c r="H9" s="132">
        <v>18858</v>
      </c>
      <c r="I9" s="207">
        <f t="shared" si="0"/>
        <v>2.611818478615735</v>
      </c>
      <c r="J9" s="208">
        <f>H9/H5*100</f>
        <v>4.654526426988256</v>
      </c>
      <c r="K9" s="132">
        <v>545125.02</v>
      </c>
      <c r="L9" s="132">
        <v>599564</v>
      </c>
      <c r="M9" s="207">
        <f t="shared" si="2"/>
        <v>9.9865128186557897</v>
      </c>
      <c r="N9" s="209">
        <f>L9/L5*100</f>
        <v>3.5715730274764934</v>
      </c>
    </row>
    <row r="10" spans="1:195" s="132" customFormat="1" ht="17.100000000000001" customHeight="1" x14ac:dyDescent="0.15">
      <c r="A10" s="24"/>
      <c r="B10" s="206" t="s">
        <v>147</v>
      </c>
      <c r="C10" s="132">
        <v>20</v>
      </c>
      <c r="D10" s="132">
        <v>20</v>
      </c>
      <c r="E10" s="207">
        <f t="shared" si="1"/>
        <v>0</v>
      </c>
      <c r="F10" s="208">
        <f>D10/D5*100</f>
        <v>0.2188662727073758</v>
      </c>
      <c r="G10" s="132">
        <v>222</v>
      </c>
      <c r="H10" s="132">
        <v>224</v>
      </c>
      <c r="I10" s="207">
        <f t="shared" si="0"/>
        <v>0.9009009009008917</v>
      </c>
      <c r="J10" s="208">
        <f>H10/H5*100</f>
        <v>5.5287619028813732E-2</v>
      </c>
      <c r="K10" s="132">
        <v>3331.17</v>
      </c>
      <c r="L10" s="132">
        <v>3366</v>
      </c>
      <c r="M10" s="207">
        <f t="shared" si="2"/>
        <v>1.0455785804987405</v>
      </c>
      <c r="N10" s="209">
        <f>L10/L5*100</f>
        <v>2.0051095146616335E-2</v>
      </c>
    </row>
    <row r="11" spans="1:195" s="132" customFormat="1" ht="17.100000000000001" customHeight="1" x14ac:dyDescent="0.15">
      <c r="A11" s="24"/>
      <c r="B11" s="206" t="s">
        <v>148</v>
      </c>
      <c r="C11" s="132">
        <v>169</v>
      </c>
      <c r="D11" s="132">
        <v>167</v>
      </c>
      <c r="E11" s="207">
        <f t="shared" si="1"/>
        <v>-1.1834319526627168</v>
      </c>
      <c r="F11" s="208">
        <f>D11/D5*100</f>
        <v>1.8275333771065878</v>
      </c>
      <c r="G11" s="132">
        <v>6924</v>
      </c>
      <c r="H11" s="132">
        <v>7026</v>
      </c>
      <c r="I11" s="207">
        <f t="shared" si="0"/>
        <v>1.4731369150779994</v>
      </c>
      <c r="J11" s="208">
        <f>H11/H5*100</f>
        <v>1.7341554075734165</v>
      </c>
      <c r="K11" s="132">
        <v>184731.1</v>
      </c>
      <c r="L11" s="132">
        <v>192264</v>
      </c>
      <c r="M11" s="207">
        <f t="shared" si="2"/>
        <v>4.0777649242601743</v>
      </c>
      <c r="N11" s="209">
        <f>L11/L5*100</f>
        <v>1.1453071174298999</v>
      </c>
    </row>
    <row r="12" spans="1:195" s="132" customFormat="1" ht="17.100000000000001" customHeight="1" x14ac:dyDescent="0.15">
      <c r="A12" s="24"/>
      <c r="B12" s="206" t="s">
        <v>149</v>
      </c>
      <c r="C12" s="132">
        <v>338</v>
      </c>
      <c r="D12" s="132">
        <v>336</v>
      </c>
      <c r="E12" s="207">
        <f t="shared" si="1"/>
        <v>-0.59171597633136397</v>
      </c>
      <c r="F12" s="208">
        <f>D12/D5*100</f>
        <v>3.6769533814839135</v>
      </c>
      <c r="G12" s="132">
        <v>19247</v>
      </c>
      <c r="H12" s="132">
        <v>19801</v>
      </c>
      <c r="I12" s="207">
        <f t="shared" si="0"/>
        <v>2.8783706551670285</v>
      </c>
      <c r="J12" s="208">
        <f>H12/H5*100</f>
        <v>4.8872774303104505</v>
      </c>
      <c r="K12" s="132">
        <v>860635.87</v>
      </c>
      <c r="L12" s="132">
        <v>939155</v>
      </c>
      <c r="M12" s="207">
        <f t="shared" si="2"/>
        <v>9.1233857124732651</v>
      </c>
      <c r="N12" s="209">
        <f>L12/L5*100</f>
        <v>5.5944997808735781</v>
      </c>
    </row>
    <row r="13" spans="1:195" s="132" customFormat="1" ht="17.100000000000001" customHeight="1" x14ac:dyDescent="0.15">
      <c r="A13" s="24"/>
      <c r="B13" s="206" t="s">
        <v>150</v>
      </c>
      <c r="C13" s="132">
        <v>54</v>
      </c>
      <c r="D13" s="132">
        <v>47</v>
      </c>
      <c r="E13" s="207">
        <f t="shared" si="1"/>
        <v>-12.962962962962965</v>
      </c>
      <c r="F13" s="208">
        <f>D13/D5*100</f>
        <v>0.51433574086233302</v>
      </c>
      <c r="G13" s="132">
        <v>700</v>
      </c>
      <c r="H13" s="132">
        <v>650</v>
      </c>
      <c r="I13" s="207">
        <f t="shared" si="0"/>
        <v>-7.1428571428571397</v>
      </c>
      <c r="J13" s="208">
        <f>H13/H5*100</f>
        <v>0.16043282307468271</v>
      </c>
      <c r="K13" s="132">
        <v>10236.969999999999</v>
      </c>
      <c r="L13" s="132">
        <v>10085</v>
      </c>
      <c r="M13" s="207">
        <f t="shared" si="2"/>
        <v>-1.4845212987827372</v>
      </c>
      <c r="N13" s="209">
        <f>L13/L5*100</f>
        <v>6.0075845084261961E-2</v>
      </c>
    </row>
    <row r="14" spans="1:195" s="132" customFormat="1" ht="17.100000000000001" customHeight="1" x14ac:dyDescent="0.15">
      <c r="A14" s="24"/>
      <c r="B14" s="206" t="s">
        <v>151</v>
      </c>
      <c r="C14" s="132">
        <v>314</v>
      </c>
      <c r="D14" s="132">
        <v>318</v>
      </c>
      <c r="E14" s="207">
        <f t="shared" si="1"/>
        <v>1.2738853503184711</v>
      </c>
      <c r="F14" s="208">
        <f>D14/D5*100</f>
        <v>3.4799737360472753</v>
      </c>
      <c r="G14" s="132">
        <v>10921</v>
      </c>
      <c r="H14" s="132">
        <v>11059</v>
      </c>
      <c r="I14" s="207">
        <f t="shared" si="0"/>
        <v>1.2636205475689</v>
      </c>
      <c r="J14" s="208">
        <f>H14/H5*100</f>
        <v>2.7295793698198709</v>
      </c>
      <c r="K14" s="132">
        <v>336936.89</v>
      </c>
      <c r="L14" s="132">
        <v>346728</v>
      </c>
      <c r="M14" s="207">
        <f t="shared" si="2"/>
        <v>2.905918078605163</v>
      </c>
      <c r="N14" s="209">
        <f>L14/L5*100</f>
        <v>2.0654415086143758</v>
      </c>
    </row>
    <row r="15" spans="1:195" s="132" customFormat="1" ht="17.100000000000001" customHeight="1" x14ac:dyDescent="0.15">
      <c r="A15" s="24"/>
      <c r="B15" s="206" t="s">
        <v>152</v>
      </c>
      <c r="C15" s="132">
        <v>799</v>
      </c>
      <c r="D15" s="132">
        <v>792</v>
      </c>
      <c r="E15" s="207">
        <f t="shared" si="1"/>
        <v>-0.87609511889862324</v>
      </c>
      <c r="F15" s="208">
        <f>D15/D5*100</f>
        <v>8.6671043992120822</v>
      </c>
      <c r="G15" s="132">
        <v>35985</v>
      </c>
      <c r="H15" s="132">
        <v>36450</v>
      </c>
      <c r="I15" s="207">
        <f t="shared" si="0"/>
        <v>1.2922050854522693</v>
      </c>
      <c r="J15" s="208">
        <f>H15/H5*100</f>
        <v>8.9965790785725925</v>
      </c>
      <c r="K15" s="132">
        <v>1357113.72</v>
      </c>
      <c r="L15" s="132">
        <v>1381646</v>
      </c>
      <c r="M15" s="207">
        <f t="shared" si="2"/>
        <v>1.8076804941593361</v>
      </c>
      <c r="N15" s="209">
        <f>L15/L5*100</f>
        <v>8.2303967334943184</v>
      </c>
    </row>
    <row r="16" spans="1:195" s="132" customFormat="1" ht="17.100000000000001" customHeight="1" x14ac:dyDescent="0.15">
      <c r="A16" s="24"/>
      <c r="B16" s="206" t="s">
        <v>153</v>
      </c>
      <c r="C16" s="132">
        <v>542</v>
      </c>
      <c r="D16" s="132">
        <v>532</v>
      </c>
      <c r="E16" s="207">
        <f t="shared" si="1"/>
        <v>-1.8450184501844991</v>
      </c>
      <c r="F16" s="208">
        <f>D16/D5*100</f>
        <v>5.8218428540161957</v>
      </c>
      <c r="G16" s="132">
        <v>35388</v>
      </c>
      <c r="H16" s="132">
        <v>36074</v>
      </c>
      <c r="I16" s="207">
        <f t="shared" si="0"/>
        <v>1.9385102294563028</v>
      </c>
      <c r="J16" s="208">
        <f>H16/H5*100</f>
        <v>8.9037748609170837</v>
      </c>
      <c r="K16" s="132">
        <v>1567485.31</v>
      </c>
      <c r="L16" s="132">
        <v>1510142</v>
      </c>
      <c r="M16" s="207">
        <f t="shared" si="2"/>
        <v>-3.6582996749105146</v>
      </c>
      <c r="N16" s="209">
        <f>L16/L5*100</f>
        <v>8.9958410359184455</v>
      </c>
    </row>
    <row r="17" spans="1:14" s="132" customFormat="1" ht="17.100000000000001" customHeight="1" x14ac:dyDescent="0.15">
      <c r="A17" s="24"/>
      <c r="B17" s="206" t="s">
        <v>154</v>
      </c>
      <c r="C17" s="132">
        <v>557</v>
      </c>
      <c r="D17" s="132">
        <v>544</v>
      </c>
      <c r="E17" s="207">
        <f t="shared" si="1"/>
        <v>-2.3339317773788171</v>
      </c>
      <c r="F17" s="208">
        <f>D17/D5*100</f>
        <v>5.9531626176406212</v>
      </c>
      <c r="G17" s="132">
        <v>16083</v>
      </c>
      <c r="H17" s="132">
        <v>16073</v>
      </c>
      <c r="I17" s="207">
        <f t="shared" si="0"/>
        <v>-6.2177454455014658E-2</v>
      </c>
      <c r="J17" s="208">
        <f>H17/H5*100</f>
        <v>3.9671334850451925</v>
      </c>
      <c r="K17" s="132">
        <v>602881.11</v>
      </c>
      <c r="L17" s="132">
        <v>631453</v>
      </c>
      <c r="M17" s="207">
        <f t="shared" si="2"/>
        <v>4.7392246209206901</v>
      </c>
      <c r="N17" s="209">
        <f>L17/L5*100</f>
        <v>3.7615342197315287</v>
      </c>
    </row>
    <row r="18" spans="1:14" s="211" customFormat="1" ht="17.100000000000001" customHeight="1" x14ac:dyDescent="0.15">
      <c r="A18" s="24"/>
      <c r="B18" s="210" t="s">
        <v>155</v>
      </c>
      <c r="C18" s="211">
        <v>349</v>
      </c>
      <c r="D18" s="211">
        <v>345</v>
      </c>
      <c r="E18" s="212">
        <f t="shared" si="1"/>
        <v>-1.1461318051575908</v>
      </c>
      <c r="F18" s="213">
        <f>D18/D5*100</f>
        <v>3.7754432042022326</v>
      </c>
      <c r="G18" s="211">
        <v>20966</v>
      </c>
      <c r="H18" s="211">
        <v>21557</v>
      </c>
      <c r="I18" s="212">
        <f t="shared" si="0"/>
        <v>2.8188495659639434</v>
      </c>
      <c r="J18" s="213">
        <f>H18/H5*100</f>
        <v>5.3206928723399001</v>
      </c>
      <c r="K18" s="211">
        <v>1020036.77</v>
      </c>
      <c r="L18" s="211">
        <v>1095842</v>
      </c>
      <c r="M18" s="212">
        <f t="shared" si="2"/>
        <v>7.4316173915965678</v>
      </c>
      <c r="N18" s="214">
        <f>L18/L5*100</f>
        <v>6.5278764728634409</v>
      </c>
    </row>
    <row r="19" spans="1:14" s="132" customFormat="1" ht="17.100000000000001" customHeight="1" x14ac:dyDescent="0.15">
      <c r="A19" s="24"/>
      <c r="B19" s="206" t="s">
        <v>156</v>
      </c>
      <c r="C19" s="132">
        <v>340</v>
      </c>
      <c r="D19" s="132">
        <v>345</v>
      </c>
      <c r="E19" s="207">
        <f t="shared" si="1"/>
        <v>1.4705882352941124</v>
      </c>
      <c r="F19" s="208">
        <f>D19/D5*100</f>
        <v>3.7754432042022326</v>
      </c>
      <c r="G19" s="132">
        <v>11818</v>
      </c>
      <c r="H19" s="132">
        <v>12609</v>
      </c>
      <c r="I19" s="207">
        <f t="shared" si="0"/>
        <v>6.6931798950753185</v>
      </c>
      <c r="J19" s="208">
        <f>H19/H5*100</f>
        <v>3.1121499479210373</v>
      </c>
      <c r="K19" s="132">
        <v>474642.93</v>
      </c>
      <c r="L19" s="132">
        <v>469683</v>
      </c>
      <c r="M19" s="207">
        <f t="shared" si="2"/>
        <v>-1.0449813294385324</v>
      </c>
      <c r="N19" s="209">
        <f>L19/L5*100</f>
        <v>2.7978783487071301</v>
      </c>
    </row>
    <row r="20" spans="1:14" s="132" customFormat="1" ht="17.100000000000001" customHeight="1" x14ac:dyDescent="0.15">
      <c r="A20" s="24"/>
      <c r="B20" s="206" t="s">
        <v>157</v>
      </c>
      <c r="C20" s="132">
        <v>152</v>
      </c>
      <c r="D20" s="132">
        <v>144</v>
      </c>
      <c r="E20" s="207">
        <f t="shared" si="1"/>
        <v>-5.2631578947368478</v>
      </c>
      <c r="F20" s="208">
        <f>D20/D5*100</f>
        <v>1.5758371634931057</v>
      </c>
      <c r="G20" s="132">
        <v>8206</v>
      </c>
      <c r="H20" s="132">
        <v>8080</v>
      </c>
      <c r="I20" s="207">
        <f t="shared" si="0"/>
        <v>-1.5354618571776779</v>
      </c>
      <c r="J20" s="208">
        <f>H20/H5*100</f>
        <v>1.9943034006822096</v>
      </c>
      <c r="K20" s="132">
        <v>447351.68</v>
      </c>
      <c r="L20" s="132">
        <v>430966</v>
      </c>
      <c r="M20" s="207">
        <f t="shared" si="2"/>
        <v>-3.6628184787413809</v>
      </c>
      <c r="N20" s="209">
        <f>L20/L5*100</f>
        <v>2.5672430989176043</v>
      </c>
    </row>
    <row r="21" spans="1:14" s="132" customFormat="1" ht="17.100000000000001" customHeight="1" x14ac:dyDescent="0.15">
      <c r="A21" s="24"/>
      <c r="B21" s="206" t="s">
        <v>158</v>
      </c>
      <c r="C21" s="132">
        <v>229</v>
      </c>
      <c r="D21" s="132">
        <v>225</v>
      </c>
      <c r="E21" s="207">
        <f t="shared" si="1"/>
        <v>-1.7467248908296984</v>
      </c>
      <c r="F21" s="208">
        <f>D21/D5*100</f>
        <v>2.4622455679579778</v>
      </c>
      <c r="G21" s="132">
        <v>13486</v>
      </c>
      <c r="H21" s="132">
        <v>13708</v>
      </c>
      <c r="I21" s="207">
        <f t="shared" si="0"/>
        <v>1.6461515645854963</v>
      </c>
      <c r="J21" s="208">
        <f>H21/H5*100</f>
        <v>3.3834048287811549</v>
      </c>
      <c r="K21" s="132">
        <v>576783.53</v>
      </c>
      <c r="L21" s="132">
        <v>587997</v>
      </c>
      <c r="M21" s="207">
        <f t="shared" si="2"/>
        <v>1.9441383841178661</v>
      </c>
      <c r="N21" s="209">
        <f>L21/L5*100</f>
        <v>3.5026689818553081</v>
      </c>
    </row>
    <row r="22" spans="1:14" s="132" customFormat="1" ht="17.100000000000001" customHeight="1" x14ac:dyDescent="0.15">
      <c r="A22" s="24"/>
      <c r="B22" s="206" t="s">
        <v>159</v>
      </c>
      <c r="C22" s="132">
        <v>9</v>
      </c>
      <c r="D22" s="132">
        <v>9</v>
      </c>
      <c r="E22" s="207">
        <f t="shared" si="1"/>
        <v>0</v>
      </c>
      <c r="F22" s="208">
        <f>D22/D5*100</f>
        <v>9.8489822718319103E-2</v>
      </c>
      <c r="G22" s="132">
        <v>218</v>
      </c>
      <c r="H22" s="132">
        <v>211</v>
      </c>
      <c r="I22" s="207">
        <f t="shared" si="0"/>
        <v>-3.2110091743119296</v>
      </c>
      <c r="J22" s="208">
        <f>H22/H5*100</f>
        <v>5.2078962567320079E-2</v>
      </c>
      <c r="K22" s="132">
        <v>3396.91</v>
      </c>
      <c r="L22" s="132">
        <v>3492</v>
      </c>
      <c r="M22" s="207">
        <f t="shared" si="2"/>
        <v>2.7993087835709529</v>
      </c>
      <c r="N22" s="209">
        <f>L22/L5*100</f>
        <v>2.080167090076775E-2</v>
      </c>
    </row>
    <row r="23" spans="1:14" s="132" customFormat="1" ht="17.100000000000001" customHeight="1" x14ac:dyDescent="0.15">
      <c r="A23" s="24"/>
      <c r="B23" s="206" t="s">
        <v>160</v>
      </c>
      <c r="C23" s="132">
        <v>105</v>
      </c>
      <c r="D23" s="132">
        <v>105</v>
      </c>
      <c r="E23" s="207">
        <f t="shared" si="1"/>
        <v>0</v>
      </c>
      <c r="F23" s="208">
        <f>D23/D5*100</f>
        <v>1.149047931713723</v>
      </c>
      <c r="G23" s="132">
        <v>7068</v>
      </c>
      <c r="H23" s="132">
        <v>7279</v>
      </c>
      <c r="I23" s="207">
        <f t="shared" si="0"/>
        <v>2.985285795132997</v>
      </c>
      <c r="J23" s="208">
        <f>H23/H5*100</f>
        <v>1.796600798708639</v>
      </c>
      <c r="K23" s="132">
        <v>343677.31</v>
      </c>
      <c r="L23" s="132">
        <v>369700</v>
      </c>
      <c r="M23" s="207">
        <f t="shared" si="2"/>
        <v>7.571838245591489</v>
      </c>
      <c r="N23" s="209">
        <f>L23/L5*100</f>
        <v>2.2022845738871242</v>
      </c>
    </row>
    <row r="24" spans="1:14" s="132" customFormat="1" ht="17.100000000000001" customHeight="1" x14ac:dyDescent="0.15">
      <c r="A24" s="24"/>
      <c r="B24" s="206" t="s">
        <v>161</v>
      </c>
      <c r="C24" s="132">
        <v>203</v>
      </c>
      <c r="D24" s="132">
        <v>199</v>
      </c>
      <c r="E24" s="207">
        <f t="shared" si="1"/>
        <v>-1.9704433497536922</v>
      </c>
      <c r="F24" s="208">
        <f>D24/D5*100</f>
        <v>2.177719413438389</v>
      </c>
      <c r="G24" s="132">
        <v>22466</v>
      </c>
      <c r="H24" s="132">
        <v>22395</v>
      </c>
      <c r="I24" s="207">
        <f t="shared" si="0"/>
        <v>-0.31603311670969081</v>
      </c>
      <c r="J24" s="208">
        <f>H24/H5*100</f>
        <v>5.5275278042423377</v>
      </c>
      <c r="K24" s="132">
        <v>1555980.14</v>
      </c>
      <c r="L24" s="132">
        <v>1525807</v>
      </c>
      <c r="M24" s="207">
        <f t="shared" si="2"/>
        <v>-1.9391725655315772</v>
      </c>
      <c r="N24" s="209">
        <f>L24/L5*100</f>
        <v>9.089156664400841</v>
      </c>
    </row>
    <row r="25" spans="1:14" s="132" customFormat="1" ht="17.100000000000001" customHeight="1" x14ac:dyDescent="0.15">
      <c r="A25" s="24"/>
      <c r="B25" s="206" t="s">
        <v>162</v>
      </c>
      <c r="C25" s="132">
        <v>65</v>
      </c>
      <c r="D25" s="132">
        <v>62</v>
      </c>
      <c r="E25" s="207">
        <f t="shared" si="1"/>
        <v>-4.6153846153846096</v>
      </c>
      <c r="F25" s="208">
        <f>D25/D5*100</f>
        <v>0.67848544539286493</v>
      </c>
      <c r="G25" s="132">
        <v>1147</v>
      </c>
      <c r="H25" s="132">
        <v>1092</v>
      </c>
      <c r="I25" s="207">
        <f t="shared" si="0"/>
        <v>-4.7951176983435095</v>
      </c>
      <c r="J25" s="208">
        <f>H25/H5*100</f>
        <v>0.26952714276546696</v>
      </c>
      <c r="K25" s="132">
        <v>15727.74</v>
      </c>
      <c r="L25" s="132">
        <v>17446</v>
      </c>
      <c r="M25" s="207">
        <f t="shared" si="2"/>
        <v>10.925028007838389</v>
      </c>
      <c r="N25" s="209">
        <f>L25/L5*100</f>
        <v>0.10392495719782192</v>
      </c>
    </row>
    <row r="26" spans="1:14" s="132" customFormat="1" ht="17.100000000000001" customHeight="1" x14ac:dyDescent="0.4">
      <c r="A26" s="25"/>
      <c r="B26" s="206" t="s">
        <v>163</v>
      </c>
      <c r="C26" s="215">
        <v>117</v>
      </c>
      <c r="D26" s="215">
        <v>110</v>
      </c>
      <c r="E26" s="207">
        <f t="shared" si="1"/>
        <v>-5.9829059829059839</v>
      </c>
      <c r="F26" s="208">
        <f>D26/D5*100</f>
        <v>1.2037644998905668</v>
      </c>
      <c r="G26" s="215">
        <v>4098</v>
      </c>
      <c r="H26" s="215">
        <v>3711</v>
      </c>
      <c r="I26" s="207">
        <f t="shared" si="0"/>
        <v>-9.4436310395314749</v>
      </c>
      <c r="J26" s="208">
        <f>H26/H5*100</f>
        <v>0.91594800989253466</v>
      </c>
      <c r="K26" s="215">
        <v>129275.27</v>
      </c>
      <c r="L26" s="215">
        <v>127430</v>
      </c>
      <c r="M26" s="207">
        <f t="shared" si="2"/>
        <v>-1.4273959744969034</v>
      </c>
      <c r="N26" s="209">
        <f>L26/L5*100</f>
        <v>0.75909419326598926</v>
      </c>
    </row>
    <row r="27" spans="1:14" s="132" customFormat="1" ht="17.100000000000001" customHeight="1" x14ac:dyDescent="0.4">
      <c r="A27" s="25"/>
      <c r="B27" s="206" t="s">
        <v>164</v>
      </c>
      <c r="C27" s="215">
        <v>174</v>
      </c>
      <c r="D27" s="215">
        <v>174</v>
      </c>
      <c r="E27" s="207">
        <f t="shared" si="1"/>
        <v>0</v>
      </c>
      <c r="F27" s="208">
        <f>D27/D5*100</f>
        <v>1.9041365725541695</v>
      </c>
      <c r="G27" s="215">
        <v>7975</v>
      </c>
      <c r="H27" s="215">
        <v>8290</v>
      </c>
      <c r="I27" s="207">
        <f t="shared" si="0"/>
        <v>3.9498432601880795</v>
      </c>
      <c r="J27" s="208">
        <f>H27/H5*100</f>
        <v>2.0461355435217228</v>
      </c>
      <c r="K27" s="215">
        <v>270840.71000000002</v>
      </c>
      <c r="L27" s="215">
        <v>271845</v>
      </c>
      <c r="M27" s="207">
        <f t="shared" si="2"/>
        <v>0.37080466965249137</v>
      </c>
      <c r="N27" s="209">
        <f>L27/L5*100</f>
        <v>1.619367189581675</v>
      </c>
    </row>
    <row r="28" spans="1:14" s="132" customFormat="1" ht="17.100000000000001" customHeight="1" x14ac:dyDescent="0.4">
      <c r="A28" s="25"/>
      <c r="B28" s="206" t="s">
        <v>165</v>
      </c>
      <c r="C28" s="215">
        <v>97</v>
      </c>
      <c r="D28" s="215">
        <v>91</v>
      </c>
      <c r="E28" s="207">
        <f t="shared" si="1"/>
        <v>-6.1855670103092786</v>
      </c>
      <c r="F28" s="208">
        <f>D28/D5*100</f>
        <v>0.9958415408185598</v>
      </c>
      <c r="G28" s="215">
        <v>3655</v>
      </c>
      <c r="H28" s="215">
        <v>3511</v>
      </c>
      <c r="I28" s="207">
        <f t="shared" si="0"/>
        <v>-3.9398084815321477</v>
      </c>
      <c r="J28" s="208">
        <f>H28/H5*100</f>
        <v>0.86658406433109381</v>
      </c>
      <c r="K28" s="215">
        <v>120504.23</v>
      </c>
      <c r="L28" s="215">
        <v>131916</v>
      </c>
      <c r="M28" s="207">
        <f t="shared" si="2"/>
        <v>9.4700161147870165</v>
      </c>
      <c r="N28" s="209">
        <f>L28/L5*100</f>
        <v>0.78581707289395142</v>
      </c>
    </row>
    <row r="29" spans="1:14" s="132" customFormat="1" ht="17.100000000000001" customHeight="1" thickBot="1" x14ac:dyDescent="0.45">
      <c r="A29" s="25"/>
      <c r="B29" s="206" t="s">
        <v>166</v>
      </c>
      <c r="C29" s="216">
        <v>202</v>
      </c>
      <c r="D29" s="216">
        <v>204</v>
      </c>
      <c r="E29" s="217">
        <f t="shared" si="1"/>
        <v>0.99009900990099098</v>
      </c>
      <c r="F29" s="218">
        <f>D29/D5*100</f>
        <v>2.2324359816152333</v>
      </c>
      <c r="G29" s="216">
        <v>11036</v>
      </c>
      <c r="H29" s="216">
        <v>11843</v>
      </c>
      <c r="I29" s="217">
        <f t="shared" si="0"/>
        <v>7.3124320405944188</v>
      </c>
      <c r="J29" s="218">
        <f>H29/H5*100</f>
        <v>2.923086036420719</v>
      </c>
      <c r="K29" s="216">
        <v>944860.05</v>
      </c>
      <c r="L29" s="216">
        <v>1076388</v>
      </c>
      <c r="M29" s="217">
        <f t="shared" si="2"/>
        <v>13.920363126793212</v>
      </c>
      <c r="N29" s="209">
        <f>L29/L5*100</f>
        <v>6.4119899592026339</v>
      </c>
    </row>
    <row r="30" spans="1:14" ht="17.100000000000001" customHeight="1" x14ac:dyDescent="0.15">
      <c r="A30" s="25"/>
      <c r="B30" s="144" t="s">
        <v>240</v>
      </c>
      <c r="C30" s="145"/>
      <c r="D30" s="146"/>
      <c r="E30" s="146"/>
      <c r="F30" s="146"/>
      <c r="G30" s="143"/>
      <c r="H30" s="146"/>
      <c r="I30" s="143"/>
      <c r="J30" s="143"/>
      <c r="K30" s="143"/>
      <c r="L30" s="146"/>
      <c r="M30" s="147"/>
      <c r="N30" s="145"/>
    </row>
    <row r="31" spans="1:14" ht="17.100000000000001" customHeight="1" x14ac:dyDescent="0.15">
      <c r="A31" s="25"/>
      <c r="B31" s="142"/>
      <c r="E31" s="143"/>
    </row>
    <row r="32" spans="1:14" ht="17.100000000000001" customHeight="1" x14ac:dyDescent="0.15">
      <c r="A32" s="25"/>
    </row>
    <row r="33" spans="1:1" ht="17.100000000000001" customHeight="1" x14ac:dyDescent="0.15">
      <c r="A33" s="25"/>
    </row>
    <row r="34" spans="1:1" ht="17.100000000000001" customHeight="1" x14ac:dyDescent="0.15">
      <c r="A34" s="25"/>
    </row>
    <row r="35" spans="1:1" ht="17.100000000000001" customHeight="1" x14ac:dyDescent="0.15">
      <c r="A35" s="25"/>
    </row>
    <row r="36" spans="1:1" ht="17.100000000000001" customHeight="1" x14ac:dyDescent="0.15">
      <c r="A36" s="25"/>
    </row>
    <row r="37" spans="1:1" ht="17.100000000000001" customHeight="1" x14ac:dyDescent="0.15">
      <c r="A37" s="25"/>
    </row>
    <row r="38" spans="1:1" ht="17.100000000000001" customHeight="1" x14ac:dyDescent="0.15">
      <c r="A38" s="24"/>
    </row>
    <row r="39" spans="1:1" ht="17.100000000000001" customHeight="1" x14ac:dyDescent="0.15">
      <c r="A39" s="24"/>
    </row>
    <row r="40" spans="1:1" ht="17.100000000000001" customHeight="1" x14ac:dyDescent="0.15">
      <c r="A40" s="24"/>
    </row>
    <row r="41" spans="1:1" ht="17.100000000000001" customHeight="1" x14ac:dyDescent="0.15">
      <c r="A41" s="24"/>
    </row>
    <row r="42" spans="1:1" ht="17.100000000000001" customHeight="1" x14ac:dyDescent="0.15">
      <c r="A42" s="24"/>
    </row>
    <row r="43" spans="1:1" ht="17.100000000000001" customHeight="1" x14ac:dyDescent="0.15">
      <c r="A43" s="24"/>
    </row>
    <row r="44" spans="1:1" ht="17.100000000000001" customHeight="1" x14ac:dyDescent="0.15">
      <c r="A44" s="24"/>
    </row>
    <row r="45" spans="1:1" ht="17.100000000000001" customHeight="1" x14ac:dyDescent="0.15">
      <c r="A45" s="24"/>
    </row>
    <row r="46" spans="1:1" ht="17.100000000000001" customHeight="1" x14ac:dyDescent="0.15">
      <c r="A46" s="24"/>
    </row>
    <row r="47" spans="1:1" ht="17.100000000000001" customHeight="1" x14ac:dyDescent="0.15">
      <c r="A47" s="24"/>
    </row>
    <row r="52" spans="1:1" ht="17.100000000000001" customHeight="1" x14ac:dyDescent="0.15">
      <c r="A52" s="24"/>
    </row>
    <row r="53" spans="1:1" ht="17.100000000000001" customHeight="1" x14ac:dyDescent="0.15">
      <c r="A53" s="24"/>
    </row>
    <row r="54" spans="1:1" ht="17.100000000000001" customHeight="1" x14ac:dyDescent="0.15">
      <c r="A54" s="24"/>
    </row>
    <row r="55" spans="1:1" ht="17.100000000000001" customHeight="1" x14ac:dyDescent="0.15">
      <c r="A55" s="24"/>
    </row>
    <row r="56" spans="1:1" ht="17.100000000000001" customHeight="1" x14ac:dyDescent="0.15">
      <c r="A56" s="24"/>
    </row>
    <row r="57" spans="1:1" ht="17.100000000000001" customHeight="1" x14ac:dyDescent="0.15">
      <c r="A57" s="24"/>
    </row>
    <row r="58" spans="1:1" ht="17.100000000000001" customHeight="1" x14ac:dyDescent="0.15">
      <c r="A58" s="24"/>
    </row>
    <row r="59" spans="1:1" ht="17.100000000000001" customHeight="1" x14ac:dyDescent="0.15">
      <c r="A59" s="24"/>
    </row>
    <row r="60" spans="1:1" ht="17.100000000000001" customHeight="1" x14ac:dyDescent="0.15">
      <c r="A60" s="24"/>
    </row>
    <row r="61" spans="1:1" ht="17.100000000000001" customHeight="1" x14ac:dyDescent="0.15">
      <c r="A61" s="24"/>
    </row>
    <row r="62" spans="1:1" ht="17.100000000000001" customHeight="1" x14ac:dyDescent="0.15">
      <c r="A62" s="24"/>
    </row>
    <row r="63" spans="1:1" ht="17.100000000000001" customHeight="1" x14ac:dyDescent="0.15">
      <c r="A63" s="24"/>
    </row>
    <row r="64" spans="1:1" ht="17.100000000000001" customHeight="1" x14ac:dyDescent="0.15">
      <c r="A64" s="24"/>
    </row>
    <row r="65" spans="1:1" ht="17.100000000000001" customHeight="1" x14ac:dyDescent="0.15">
      <c r="A65" s="24"/>
    </row>
    <row r="66" spans="1:1" ht="17.100000000000001" customHeight="1" x14ac:dyDescent="0.15">
      <c r="A66" s="24"/>
    </row>
    <row r="67" spans="1:1" ht="17.100000000000001" customHeight="1" x14ac:dyDescent="0.15">
      <c r="A67" s="24"/>
    </row>
    <row r="68" spans="1:1" ht="17.100000000000001" customHeight="1" x14ac:dyDescent="0.15">
      <c r="A68" s="24"/>
    </row>
    <row r="69" spans="1:1" ht="17.100000000000001" customHeight="1" x14ac:dyDescent="0.15">
      <c r="A69" s="24"/>
    </row>
    <row r="70" spans="1:1" ht="17.100000000000001" customHeight="1" x14ac:dyDescent="0.15">
      <c r="A70" s="24"/>
    </row>
    <row r="71" spans="1:1" ht="17.100000000000001" customHeight="1" x14ac:dyDescent="0.15">
      <c r="A71" s="24"/>
    </row>
    <row r="72" spans="1:1" ht="17.100000000000001" customHeight="1" x14ac:dyDescent="0.15">
      <c r="A72" s="24"/>
    </row>
    <row r="73" spans="1:1" ht="17.100000000000001" customHeight="1" x14ac:dyDescent="0.15">
      <c r="A73" s="24"/>
    </row>
    <row r="74" spans="1:1" ht="17.100000000000001" customHeight="1" x14ac:dyDescent="0.15">
      <c r="A74" s="24"/>
    </row>
    <row r="75" spans="1:1" ht="17.100000000000001" customHeight="1" x14ac:dyDescent="0.15">
      <c r="A75" s="24"/>
    </row>
    <row r="76" spans="1:1" ht="17.100000000000001" customHeight="1" x14ac:dyDescent="0.15">
      <c r="A76" s="24"/>
    </row>
    <row r="77" spans="1:1" ht="17.100000000000001" customHeight="1" x14ac:dyDescent="0.15">
      <c r="A77" s="24"/>
    </row>
    <row r="78" spans="1:1" ht="17.100000000000001" customHeight="1" x14ac:dyDescent="0.15">
      <c r="A78" s="24"/>
    </row>
    <row r="79" spans="1:1" ht="17.100000000000001" customHeight="1" x14ac:dyDescent="0.15">
      <c r="A79" s="24"/>
    </row>
    <row r="80" spans="1:1" ht="17.100000000000001" customHeight="1" x14ac:dyDescent="0.15">
      <c r="A80" s="24"/>
    </row>
    <row r="81" spans="1:1" ht="17.100000000000001" customHeight="1" x14ac:dyDescent="0.15">
      <c r="A81" s="24"/>
    </row>
    <row r="82" spans="1:1" ht="17.100000000000001" customHeight="1" x14ac:dyDescent="0.15">
      <c r="A82" s="24"/>
    </row>
    <row r="83" spans="1:1" ht="17.100000000000001" customHeight="1" x14ac:dyDescent="0.15">
      <c r="A83" s="24"/>
    </row>
    <row r="84" spans="1:1" ht="17.100000000000001" customHeight="1" x14ac:dyDescent="0.15">
      <c r="A84" s="24"/>
    </row>
    <row r="85" spans="1:1" ht="17.100000000000001" customHeight="1" x14ac:dyDescent="0.15">
      <c r="A85" s="24"/>
    </row>
    <row r="86" spans="1:1" ht="17.100000000000001" customHeight="1" x14ac:dyDescent="0.15">
      <c r="A86" s="24"/>
    </row>
    <row r="87" spans="1:1" ht="17.100000000000001" customHeight="1" x14ac:dyDescent="0.15">
      <c r="A87" s="24"/>
    </row>
    <row r="88" spans="1:1" ht="17.100000000000001" customHeight="1" x14ac:dyDescent="0.15">
      <c r="A88" s="24"/>
    </row>
    <row r="89" spans="1:1" ht="17.100000000000001" customHeight="1" x14ac:dyDescent="0.15">
      <c r="A89" s="24"/>
    </row>
    <row r="90" spans="1:1" ht="17.100000000000001" customHeight="1" x14ac:dyDescent="0.15">
      <c r="A90" s="24"/>
    </row>
    <row r="91" spans="1:1" ht="17.100000000000001" customHeight="1" x14ac:dyDescent="0.15">
      <c r="A91" s="24"/>
    </row>
    <row r="92" spans="1:1" ht="17.100000000000001" customHeight="1" x14ac:dyDescent="0.15">
      <c r="A92" s="24"/>
    </row>
  </sheetData>
  <mergeCells count="3">
    <mergeCell ref="C2:F2"/>
    <mergeCell ref="G2:J2"/>
    <mergeCell ref="K2:N2"/>
  </mergeCells>
  <phoneticPr fontId="2"/>
  <printOptions gridLinesSet="0"/>
  <pageMargins left="0.78740157480314965" right="0.78740157480314965" top="0.9055118110236221" bottom="0.78740157480314965" header="0" footer="0"/>
  <pageSetup paperSize="9" scale="90" firstPageNumber="80" pageOrder="overThenDown" orientation="landscape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6"/>
  <sheetViews>
    <sheetView view="pageBreakPreview" topLeftCell="A36" zoomScaleNormal="100" zoomScaleSheetLayoutView="100" workbookViewId="0">
      <selection activeCell="A51" sqref="A51"/>
    </sheetView>
  </sheetViews>
  <sheetFormatPr defaultColWidth="10.375" defaultRowHeight="20.45" customHeight="1" x14ac:dyDescent="0.15"/>
  <cols>
    <col min="1" max="1" width="15.875" style="2" customWidth="1"/>
    <col min="2" max="2" width="11.75" style="2" customWidth="1"/>
    <col min="3" max="3" width="14.25" style="2" customWidth="1"/>
    <col min="4" max="4" width="11.75" style="29" customWidth="1"/>
    <col min="5" max="5" width="14" style="2" customWidth="1"/>
    <col min="6" max="6" width="12" style="2" customWidth="1"/>
    <col min="7" max="256" width="10.375" style="2"/>
    <col min="257" max="257" width="15.875" style="2" customWidth="1"/>
    <col min="258" max="258" width="11.75" style="2" customWidth="1"/>
    <col min="259" max="259" width="14.25" style="2" customWidth="1"/>
    <col min="260" max="260" width="11.75" style="2" customWidth="1"/>
    <col min="261" max="261" width="14" style="2" customWidth="1"/>
    <col min="262" max="262" width="12" style="2" customWidth="1"/>
    <col min="263" max="512" width="10.375" style="2"/>
    <col min="513" max="513" width="15.875" style="2" customWidth="1"/>
    <col min="514" max="514" width="11.75" style="2" customWidth="1"/>
    <col min="515" max="515" width="14.25" style="2" customWidth="1"/>
    <col min="516" max="516" width="11.75" style="2" customWidth="1"/>
    <col min="517" max="517" width="14" style="2" customWidth="1"/>
    <col min="518" max="518" width="12" style="2" customWidth="1"/>
    <col min="519" max="768" width="10.375" style="2"/>
    <col min="769" max="769" width="15.875" style="2" customWidth="1"/>
    <col min="770" max="770" width="11.75" style="2" customWidth="1"/>
    <col min="771" max="771" width="14.25" style="2" customWidth="1"/>
    <col min="772" max="772" width="11.75" style="2" customWidth="1"/>
    <col min="773" max="773" width="14" style="2" customWidth="1"/>
    <col min="774" max="774" width="12" style="2" customWidth="1"/>
    <col min="775" max="1024" width="10.375" style="2"/>
    <col min="1025" max="1025" width="15.875" style="2" customWidth="1"/>
    <col min="1026" max="1026" width="11.75" style="2" customWidth="1"/>
    <col min="1027" max="1027" width="14.25" style="2" customWidth="1"/>
    <col min="1028" max="1028" width="11.75" style="2" customWidth="1"/>
    <col min="1029" max="1029" width="14" style="2" customWidth="1"/>
    <col min="1030" max="1030" width="12" style="2" customWidth="1"/>
    <col min="1031" max="1280" width="10.375" style="2"/>
    <col min="1281" max="1281" width="15.875" style="2" customWidth="1"/>
    <col min="1282" max="1282" width="11.75" style="2" customWidth="1"/>
    <col min="1283" max="1283" width="14.25" style="2" customWidth="1"/>
    <col min="1284" max="1284" width="11.75" style="2" customWidth="1"/>
    <col min="1285" max="1285" width="14" style="2" customWidth="1"/>
    <col min="1286" max="1286" width="12" style="2" customWidth="1"/>
    <col min="1287" max="1536" width="10.375" style="2"/>
    <col min="1537" max="1537" width="15.875" style="2" customWidth="1"/>
    <col min="1538" max="1538" width="11.75" style="2" customWidth="1"/>
    <col min="1539" max="1539" width="14.25" style="2" customWidth="1"/>
    <col min="1540" max="1540" width="11.75" style="2" customWidth="1"/>
    <col min="1541" max="1541" width="14" style="2" customWidth="1"/>
    <col min="1542" max="1542" width="12" style="2" customWidth="1"/>
    <col min="1543" max="1792" width="10.375" style="2"/>
    <col min="1793" max="1793" width="15.875" style="2" customWidth="1"/>
    <col min="1794" max="1794" width="11.75" style="2" customWidth="1"/>
    <col min="1795" max="1795" width="14.25" style="2" customWidth="1"/>
    <col min="1796" max="1796" width="11.75" style="2" customWidth="1"/>
    <col min="1797" max="1797" width="14" style="2" customWidth="1"/>
    <col min="1798" max="1798" width="12" style="2" customWidth="1"/>
    <col min="1799" max="2048" width="10.375" style="2"/>
    <col min="2049" max="2049" width="15.875" style="2" customWidth="1"/>
    <col min="2050" max="2050" width="11.75" style="2" customWidth="1"/>
    <col min="2051" max="2051" width="14.25" style="2" customWidth="1"/>
    <col min="2052" max="2052" width="11.75" style="2" customWidth="1"/>
    <col min="2053" max="2053" width="14" style="2" customWidth="1"/>
    <col min="2054" max="2054" width="12" style="2" customWidth="1"/>
    <col min="2055" max="2304" width="10.375" style="2"/>
    <col min="2305" max="2305" width="15.875" style="2" customWidth="1"/>
    <col min="2306" max="2306" width="11.75" style="2" customWidth="1"/>
    <col min="2307" max="2307" width="14.25" style="2" customWidth="1"/>
    <col min="2308" max="2308" width="11.75" style="2" customWidth="1"/>
    <col min="2309" max="2309" width="14" style="2" customWidth="1"/>
    <col min="2310" max="2310" width="12" style="2" customWidth="1"/>
    <col min="2311" max="2560" width="10.375" style="2"/>
    <col min="2561" max="2561" width="15.875" style="2" customWidth="1"/>
    <col min="2562" max="2562" width="11.75" style="2" customWidth="1"/>
    <col min="2563" max="2563" width="14.25" style="2" customWidth="1"/>
    <col min="2564" max="2564" width="11.75" style="2" customWidth="1"/>
    <col min="2565" max="2565" width="14" style="2" customWidth="1"/>
    <col min="2566" max="2566" width="12" style="2" customWidth="1"/>
    <col min="2567" max="2816" width="10.375" style="2"/>
    <col min="2817" max="2817" width="15.875" style="2" customWidth="1"/>
    <col min="2818" max="2818" width="11.75" style="2" customWidth="1"/>
    <col min="2819" max="2819" width="14.25" style="2" customWidth="1"/>
    <col min="2820" max="2820" width="11.75" style="2" customWidth="1"/>
    <col min="2821" max="2821" width="14" style="2" customWidth="1"/>
    <col min="2822" max="2822" width="12" style="2" customWidth="1"/>
    <col min="2823" max="3072" width="10.375" style="2"/>
    <col min="3073" max="3073" width="15.875" style="2" customWidth="1"/>
    <col min="3074" max="3074" width="11.75" style="2" customWidth="1"/>
    <col min="3075" max="3075" width="14.25" style="2" customWidth="1"/>
    <col min="3076" max="3076" width="11.75" style="2" customWidth="1"/>
    <col min="3077" max="3077" width="14" style="2" customWidth="1"/>
    <col min="3078" max="3078" width="12" style="2" customWidth="1"/>
    <col min="3079" max="3328" width="10.375" style="2"/>
    <col min="3329" max="3329" width="15.875" style="2" customWidth="1"/>
    <col min="3330" max="3330" width="11.75" style="2" customWidth="1"/>
    <col min="3331" max="3331" width="14.25" style="2" customWidth="1"/>
    <col min="3332" max="3332" width="11.75" style="2" customWidth="1"/>
    <col min="3333" max="3333" width="14" style="2" customWidth="1"/>
    <col min="3334" max="3334" width="12" style="2" customWidth="1"/>
    <col min="3335" max="3584" width="10.375" style="2"/>
    <col min="3585" max="3585" width="15.875" style="2" customWidth="1"/>
    <col min="3586" max="3586" width="11.75" style="2" customWidth="1"/>
    <col min="3587" max="3587" width="14.25" style="2" customWidth="1"/>
    <col min="3588" max="3588" width="11.75" style="2" customWidth="1"/>
    <col min="3589" max="3589" width="14" style="2" customWidth="1"/>
    <col min="3590" max="3590" width="12" style="2" customWidth="1"/>
    <col min="3591" max="3840" width="10.375" style="2"/>
    <col min="3841" max="3841" width="15.875" style="2" customWidth="1"/>
    <col min="3842" max="3842" width="11.75" style="2" customWidth="1"/>
    <col min="3843" max="3843" width="14.25" style="2" customWidth="1"/>
    <col min="3844" max="3844" width="11.75" style="2" customWidth="1"/>
    <col min="3845" max="3845" width="14" style="2" customWidth="1"/>
    <col min="3846" max="3846" width="12" style="2" customWidth="1"/>
    <col min="3847" max="4096" width="10.375" style="2"/>
    <col min="4097" max="4097" width="15.875" style="2" customWidth="1"/>
    <col min="4098" max="4098" width="11.75" style="2" customWidth="1"/>
    <col min="4099" max="4099" width="14.25" style="2" customWidth="1"/>
    <col min="4100" max="4100" width="11.75" style="2" customWidth="1"/>
    <col min="4101" max="4101" width="14" style="2" customWidth="1"/>
    <col min="4102" max="4102" width="12" style="2" customWidth="1"/>
    <col min="4103" max="4352" width="10.375" style="2"/>
    <col min="4353" max="4353" width="15.875" style="2" customWidth="1"/>
    <col min="4354" max="4354" width="11.75" style="2" customWidth="1"/>
    <col min="4355" max="4355" width="14.25" style="2" customWidth="1"/>
    <col min="4356" max="4356" width="11.75" style="2" customWidth="1"/>
    <col min="4357" max="4357" width="14" style="2" customWidth="1"/>
    <col min="4358" max="4358" width="12" style="2" customWidth="1"/>
    <col min="4359" max="4608" width="10.375" style="2"/>
    <col min="4609" max="4609" width="15.875" style="2" customWidth="1"/>
    <col min="4610" max="4610" width="11.75" style="2" customWidth="1"/>
    <col min="4611" max="4611" width="14.25" style="2" customWidth="1"/>
    <col min="4612" max="4612" width="11.75" style="2" customWidth="1"/>
    <col min="4613" max="4613" width="14" style="2" customWidth="1"/>
    <col min="4614" max="4614" width="12" style="2" customWidth="1"/>
    <col min="4615" max="4864" width="10.375" style="2"/>
    <col min="4865" max="4865" width="15.875" style="2" customWidth="1"/>
    <col min="4866" max="4866" width="11.75" style="2" customWidth="1"/>
    <col min="4867" max="4867" width="14.25" style="2" customWidth="1"/>
    <col min="4868" max="4868" width="11.75" style="2" customWidth="1"/>
    <col min="4869" max="4869" width="14" style="2" customWidth="1"/>
    <col min="4870" max="4870" width="12" style="2" customWidth="1"/>
    <col min="4871" max="5120" width="10.375" style="2"/>
    <col min="5121" max="5121" width="15.875" style="2" customWidth="1"/>
    <col min="5122" max="5122" width="11.75" style="2" customWidth="1"/>
    <col min="5123" max="5123" width="14.25" style="2" customWidth="1"/>
    <col min="5124" max="5124" width="11.75" style="2" customWidth="1"/>
    <col min="5125" max="5125" width="14" style="2" customWidth="1"/>
    <col min="5126" max="5126" width="12" style="2" customWidth="1"/>
    <col min="5127" max="5376" width="10.375" style="2"/>
    <col min="5377" max="5377" width="15.875" style="2" customWidth="1"/>
    <col min="5378" max="5378" width="11.75" style="2" customWidth="1"/>
    <col min="5379" max="5379" width="14.25" style="2" customWidth="1"/>
    <col min="5380" max="5380" width="11.75" style="2" customWidth="1"/>
    <col min="5381" max="5381" width="14" style="2" customWidth="1"/>
    <col min="5382" max="5382" width="12" style="2" customWidth="1"/>
    <col min="5383" max="5632" width="10.375" style="2"/>
    <col min="5633" max="5633" width="15.875" style="2" customWidth="1"/>
    <col min="5634" max="5634" width="11.75" style="2" customWidth="1"/>
    <col min="5635" max="5635" width="14.25" style="2" customWidth="1"/>
    <col min="5636" max="5636" width="11.75" style="2" customWidth="1"/>
    <col min="5637" max="5637" width="14" style="2" customWidth="1"/>
    <col min="5638" max="5638" width="12" style="2" customWidth="1"/>
    <col min="5639" max="5888" width="10.375" style="2"/>
    <col min="5889" max="5889" width="15.875" style="2" customWidth="1"/>
    <col min="5890" max="5890" width="11.75" style="2" customWidth="1"/>
    <col min="5891" max="5891" width="14.25" style="2" customWidth="1"/>
    <col min="5892" max="5892" width="11.75" style="2" customWidth="1"/>
    <col min="5893" max="5893" width="14" style="2" customWidth="1"/>
    <col min="5894" max="5894" width="12" style="2" customWidth="1"/>
    <col min="5895" max="6144" width="10.375" style="2"/>
    <col min="6145" max="6145" width="15.875" style="2" customWidth="1"/>
    <col min="6146" max="6146" width="11.75" style="2" customWidth="1"/>
    <col min="6147" max="6147" width="14.25" style="2" customWidth="1"/>
    <col min="6148" max="6148" width="11.75" style="2" customWidth="1"/>
    <col min="6149" max="6149" width="14" style="2" customWidth="1"/>
    <col min="6150" max="6150" width="12" style="2" customWidth="1"/>
    <col min="6151" max="6400" width="10.375" style="2"/>
    <col min="6401" max="6401" width="15.875" style="2" customWidth="1"/>
    <col min="6402" max="6402" width="11.75" style="2" customWidth="1"/>
    <col min="6403" max="6403" width="14.25" style="2" customWidth="1"/>
    <col min="6404" max="6404" width="11.75" style="2" customWidth="1"/>
    <col min="6405" max="6405" width="14" style="2" customWidth="1"/>
    <col min="6406" max="6406" width="12" style="2" customWidth="1"/>
    <col min="6407" max="6656" width="10.375" style="2"/>
    <col min="6657" max="6657" width="15.875" style="2" customWidth="1"/>
    <col min="6658" max="6658" width="11.75" style="2" customWidth="1"/>
    <col min="6659" max="6659" width="14.25" style="2" customWidth="1"/>
    <col min="6660" max="6660" width="11.75" style="2" customWidth="1"/>
    <col min="6661" max="6661" width="14" style="2" customWidth="1"/>
    <col min="6662" max="6662" width="12" style="2" customWidth="1"/>
    <col min="6663" max="6912" width="10.375" style="2"/>
    <col min="6913" max="6913" width="15.875" style="2" customWidth="1"/>
    <col min="6914" max="6914" width="11.75" style="2" customWidth="1"/>
    <col min="6915" max="6915" width="14.25" style="2" customWidth="1"/>
    <col min="6916" max="6916" width="11.75" style="2" customWidth="1"/>
    <col min="6917" max="6917" width="14" style="2" customWidth="1"/>
    <col min="6918" max="6918" width="12" style="2" customWidth="1"/>
    <col min="6919" max="7168" width="10.375" style="2"/>
    <col min="7169" max="7169" width="15.875" style="2" customWidth="1"/>
    <col min="7170" max="7170" width="11.75" style="2" customWidth="1"/>
    <col min="7171" max="7171" width="14.25" style="2" customWidth="1"/>
    <col min="7172" max="7172" width="11.75" style="2" customWidth="1"/>
    <col min="7173" max="7173" width="14" style="2" customWidth="1"/>
    <col min="7174" max="7174" width="12" style="2" customWidth="1"/>
    <col min="7175" max="7424" width="10.375" style="2"/>
    <col min="7425" max="7425" width="15.875" style="2" customWidth="1"/>
    <col min="7426" max="7426" width="11.75" style="2" customWidth="1"/>
    <col min="7427" max="7427" width="14.25" style="2" customWidth="1"/>
    <col min="7428" max="7428" width="11.75" style="2" customWidth="1"/>
    <col min="7429" max="7429" width="14" style="2" customWidth="1"/>
    <col min="7430" max="7430" width="12" style="2" customWidth="1"/>
    <col min="7431" max="7680" width="10.375" style="2"/>
    <col min="7681" max="7681" width="15.875" style="2" customWidth="1"/>
    <col min="7682" max="7682" width="11.75" style="2" customWidth="1"/>
    <col min="7683" max="7683" width="14.25" style="2" customWidth="1"/>
    <col min="7684" max="7684" width="11.75" style="2" customWidth="1"/>
    <col min="7685" max="7685" width="14" style="2" customWidth="1"/>
    <col min="7686" max="7686" width="12" style="2" customWidth="1"/>
    <col min="7687" max="7936" width="10.375" style="2"/>
    <col min="7937" max="7937" width="15.875" style="2" customWidth="1"/>
    <col min="7938" max="7938" width="11.75" style="2" customWidth="1"/>
    <col min="7939" max="7939" width="14.25" style="2" customWidth="1"/>
    <col min="7940" max="7940" width="11.75" style="2" customWidth="1"/>
    <col min="7941" max="7941" width="14" style="2" customWidth="1"/>
    <col min="7942" max="7942" width="12" style="2" customWidth="1"/>
    <col min="7943" max="8192" width="10.375" style="2"/>
    <col min="8193" max="8193" width="15.875" style="2" customWidth="1"/>
    <col min="8194" max="8194" width="11.75" style="2" customWidth="1"/>
    <col min="8195" max="8195" width="14.25" style="2" customWidth="1"/>
    <col min="8196" max="8196" width="11.75" style="2" customWidth="1"/>
    <col min="8197" max="8197" width="14" style="2" customWidth="1"/>
    <col min="8198" max="8198" width="12" style="2" customWidth="1"/>
    <col min="8199" max="8448" width="10.375" style="2"/>
    <col min="8449" max="8449" width="15.875" style="2" customWidth="1"/>
    <col min="8450" max="8450" width="11.75" style="2" customWidth="1"/>
    <col min="8451" max="8451" width="14.25" style="2" customWidth="1"/>
    <col min="8452" max="8452" width="11.75" style="2" customWidth="1"/>
    <col min="8453" max="8453" width="14" style="2" customWidth="1"/>
    <col min="8454" max="8454" width="12" style="2" customWidth="1"/>
    <col min="8455" max="8704" width="10.375" style="2"/>
    <col min="8705" max="8705" width="15.875" style="2" customWidth="1"/>
    <col min="8706" max="8706" width="11.75" style="2" customWidth="1"/>
    <col min="8707" max="8707" width="14.25" style="2" customWidth="1"/>
    <col min="8708" max="8708" width="11.75" style="2" customWidth="1"/>
    <col min="8709" max="8709" width="14" style="2" customWidth="1"/>
    <col min="8710" max="8710" width="12" style="2" customWidth="1"/>
    <col min="8711" max="8960" width="10.375" style="2"/>
    <col min="8961" max="8961" width="15.875" style="2" customWidth="1"/>
    <col min="8962" max="8962" width="11.75" style="2" customWidth="1"/>
    <col min="8963" max="8963" width="14.25" style="2" customWidth="1"/>
    <col min="8964" max="8964" width="11.75" style="2" customWidth="1"/>
    <col min="8965" max="8965" width="14" style="2" customWidth="1"/>
    <col min="8966" max="8966" width="12" style="2" customWidth="1"/>
    <col min="8967" max="9216" width="10.375" style="2"/>
    <col min="9217" max="9217" width="15.875" style="2" customWidth="1"/>
    <col min="9218" max="9218" width="11.75" style="2" customWidth="1"/>
    <col min="9219" max="9219" width="14.25" style="2" customWidth="1"/>
    <col min="9220" max="9220" width="11.75" style="2" customWidth="1"/>
    <col min="9221" max="9221" width="14" style="2" customWidth="1"/>
    <col min="9222" max="9222" width="12" style="2" customWidth="1"/>
    <col min="9223" max="9472" width="10.375" style="2"/>
    <col min="9473" max="9473" width="15.875" style="2" customWidth="1"/>
    <col min="9474" max="9474" width="11.75" style="2" customWidth="1"/>
    <col min="9475" max="9475" width="14.25" style="2" customWidth="1"/>
    <col min="9476" max="9476" width="11.75" style="2" customWidth="1"/>
    <col min="9477" max="9477" width="14" style="2" customWidth="1"/>
    <col min="9478" max="9478" width="12" style="2" customWidth="1"/>
    <col min="9479" max="9728" width="10.375" style="2"/>
    <col min="9729" max="9729" width="15.875" style="2" customWidth="1"/>
    <col min="9730" max="9730" width="11.75" style="2" customWidth="1"/>
    <col min="9731" max="9731" width="14.25" style="2" customWidth="1"/>
    <col min="9732" max="9732" width="11.75" style="2" customWidth="1"/>
    <col min="9733" max="9733" width="14" style="2" customWidth="1"/>
    <col min="9734" max="9734" width="12" style="2" customWidth="1"/>
    <col min="9735" max="9984" width="10.375" style="2"/>
    <col min="9985" max="9985" width="15.875" style="2" customWidth="1"/>
    <col min="9986" max="9986" width="11.75" style="2" customWidth="1"/>
    <col min="9987" max="9987" width="14.25" style="2" customWidth="1"/>
    <col min="9988" max="9988" width="11.75" style="2" customWidth="1"/>
    <col min="9989" max="9989" width="14" style="2" customWidth="1"/>
    <col min="9990" max="9990" width="12" style="2" customWidth="1"/>
    <col min="9991" max="10240" width="10.375" style="2"/>
    <col min="10241" max="10241" width="15.875" style="2" customWidth="1"/>
    <col min="10242" max="10242" width="11.75" style="2" customWidth="1"/>
    <col min="10243" max="10243" width="14.25" style="2" customWidth="1"/>
    <col min="10244" max="10244" width="11.75" style="2" customWidth="1"/>
    <col min="10245" max="10245" width="14" style="2" customWidth="1"/>
    <col min="10246" max="10246" width="12" style="2" customWidth="1"/>
    <col min="10247" max="10496" width="10.375" style="2"/>
    <col min="10497" max="10497" width="15.875" style="2" customWidth="1"/>
    <col min="10498" max="10498" width="11.75" style="2" customWidth="1"/>
    <col min="10499" max="10499" width="14.25" style="2" customWidth="1"/>
    <col min="10500" max="10500" width="11.75" style="2" customWidth="1"/>
    <col min="10501" max="10501" width="14" style="2" customWidth="1"/>
    <col min="10502" max="10502" width="12" style="2" customWidth="1"/>
    <col min="10503" max="10752" width="10.375" style="2"/>
    <col min="10753" max="10753" width="15.875" style="2" customWidth="1"/>
    <col min="10754" max="10754" width="11.75" style="2" customWidth="1"/>
    <col min="10755" max="10755" width="14.25" style="2" customWidth="1"/>
    <col min="10756" max="10756" width="11.75" style="2" customWidth="1"/>
    <col min="10757" max="10757" width="14" style="2" customWidth="1"/>
    <col min="10758" max="10758" width="12" style="2" customWidth="1"/>
    <col min="10759" max="11008" width="10.375" style="2"/>
    <col min="11009" max="11009" width="15.875" style="2" customWidth="1"/>
    <col min="11010" max="11010" width="11.75" style="2" customWidth="1"/>
    <col min="11011" max="11011" width="14.25" style="2" customWidth="1"/>
    <col min="11012" max="11012" width="11.75" style="2" customWidth="1"/>
    <col min="11013" max="11013" width="14" style="2" customWidth="1"/>
    <col min="11014" max="11014" width="12" style="2" customWidth="1"/>
    <col min="11015" max="11264" width="10.375" style="2"/>
    <col min="11265" max="11265" width="15.875" style="2" customWidth="1"/>
    <col min="11266" max="11266" width="11.75" style="2" customWidth="1"/>
    <col min="11267" max="11267" width="14.25" style="2" customWidth="1"/>
    <col min="11268" max="11268" width="11.75" style="2" customWidth="1"/>
    <col min="11269" max="11269" width="14" style="2" customWidth="1"/>
    <col min="11270" max="11270" width="12" style="2" customWidth="1"/>
    <col min="11271" max="11520" width="10.375" style="2"/>
    <col min="11521" max="11521" width="15.875" style="2" customWidth="1"/>
    <col min="11522" max="11522" width="11.75" style="2" customWidth="1"/>
    <col min="11523" max="11523" width="14.25" style="2" customWidth="1"/>
    <col min="11524" max="11524" width="11.75" style="2" customWidth="1"/>
    <col min="11525" max="11525" width="14" style="2" customWidth="1"/>
    <col min="11526" max="11526" width="12" style="2" customWidth="1"/>
    <col min="11527" max="11776" width="10.375" style="2"/>
    <col min="11777" max="11777" width="15.875" style="2" customWidth="1"/>
    <col min="11778" max="11778" width="11.75" style="2" customWidth="1"/>
    <col min="11779" max="11779" width="14.25" style="2" customWidth="1"/>
    <col min="11780" max="11780" width="11.75" style="2" customWidth="1"/>
    <col min="11781" max="11781" width="14" style="2" customWidth="1"/>
    <col min="11782" max="11782" width="12" style="2" customWidth="1"/>
    <col min="11783" max="12032" width="10.375" style="2"/>
    <col min="12033" max="12033" width="15.875" style="2" customWidth="1"/>
    <col min="12034" max="12034" width="11.75" style="2" customWidth="1"/>
    <col min="12035" max="12035" width="14.25" style="2" customWidth="1"/>
    <col min="12036" max="12036" width="11.75" style="2" customWidth="1"/>
    <col min="12037" max="12037" width="14" style="2" customWidth="1"/>
    <col min="12038" max="12038" width="12" style="2" customWidth="1"/>
    <col min="12039" max="12288" width="10.375" style="2"/>
    <col min="12289" max="12289" width="15.875" style="2" customWidth="1"/>
    <col min="12290" max="12290" width="11.75" style="2" customWidth="1"/>
    <col min="12291" max="12291" width="14.25" style="2" customWidth="1"/>
    <col min="12292" max="12292" width="11.75" style="2" customWidth="1"/>
    <col min="12293" max="12293" width="14" style="2" customWidth="1"/>
    <col min="12294" max="12294" width="12" style="2" customWidth="1"/>
    <col min="12295" max="12544" width="10.375" style="2"/>
    <col min="12545" max="12545" width="15.875" style="2" customWidth="1"/>
    <col min="12546" max="12546" width="11.75" style="2" customWidth="1"/>
    <col min="12547" max="12547" width="14.25" style="2" customWidth="1"/>
    <col min="12548" max="12548" width="11.75" style="2" customWidth="1"/>
    <col min="12549" max="12549" width="14" style="2" customWidth="1"/>
    <col min="12550" max="12550" width="12" style="2" customWidth="1"/>
    <col min="12551" max="12800" width="10.375" style="2"/>
    <col min="12801" max="12801" width="15.875" style="2" customWidth="1"/>
    <col min="12802" max="12802" width="11.75" style="2" customWidth="1"/>
    <col min="12803" max="12803" width="14.25" style="2" customWidth="1"/>
    <col min="12804" max="12804" width="11.75" style="2" customWidth="1"/>
    <col min="12805" max="12805" width="14" style="2" customWidth="1"/>
    <col min="12806" max="12806" width="12" style="2" customWidth="1"/>
    <col min="12807" max="13056" width="10.375" style="2"/>
    <col min="13057" max="13057" width="15.875" style="2" customWidth="1"/>
    <col min="13058" max="13058" width="11.75" style="2" customWidth="1"/>
    <col min="13059" max="13059" width="14.25" style="2" customWidth="1"/>
    <col min="13060" max="13060" width="11.75" style="2" customWidth="1"/>
    <col min="13061" max="13061" width="14" style="2" customWidth="1"/>
    <col min="13062" max="13062" width="12" style="2" customWidth="1"/>
    <col min="13063" max="13312" width="10.375" style="2"/>
    <col min="13313" max="13313" width="15.875" style="2" customWidth="1"/>
    <col min="13314" max="13314" width="11.75" style="2" customWidth="1"/>
    <col min="13315" max="13315" width="14.25" style="2" customWidth="1"/>
    <col min="13316" max="13316" width="11.75" style="2" customWidth="1"/>
    <col min="13317" max="13317" width="14" style="2" customWidth="1"/>
    <col min="13318" max="13318" width="12" style="2" customWidth="1"/>
    <col min="13319" max="13568" width="10.375" style="2"/>
    <col min="13569" max="13569" width="15.875" style="2" customWidth="1"/>
    <col min="13570" max="13570" width="11.75" style="2" customWidth="1"/>
    <col min="13571" max="13571" width="14.25" style="2" customWidth="1"/>
    <col min="13572" max="13572" width="11.75" style="2" customWidth="1"/>
    <col min="13573" max="13573" width="14" style="2" customWidth="1"/>
    <col min="13574" max="13574" width="12" style="2" customWidth="1"/>
    <col min="13575" max="13824" width="10.375" style="2"/>
    <col min="13825" max="13825" width="15.875" style="2" customWidth="1"/>
    <col min="13826" max="13826" width="11.75" style="2" customWidth="1"/>
    <col min="13827" max="13827" width="14.25" style="2" customWidth="1"/>
    <col min="13828" max="13828" width="11.75" style="2" customWidth="1"/>
    <col min="13829" max="13829" width="14" style="2" customWidth="1"/>
    <col min="13830" max="13830" width="12" style="2" customWidth="1"/>
    <col min="13831" max="14080" width="10.375" style="2"/>
    <col min="14081" max="14081" width="15.875" style="2" customWidth="1"/>
    <col min="14082" max="14082" width="11.75" style="2" customWidth="1"/>
    <col min="14083" max="14083" width="14.25" style="2" customWidth="1"/>
    <col min="14084" max="14084" width="11.75" style="2" customWidth="1"/>
    <col min="14085" max="14085" width="14" style="2" customWidth="1"/>
    <col min="14086" max="14086" width="12" style="2" customWidth="1"/>
    <col min="14087" max="14336" width="10.375" style="2"/>
    <col min="14337" max="14337" width="15.875" style="2" customWidth="1"/>
    <col min="14338" max="14338" width="11.75" style="2" customWidth="1"/>
    <col min="14339" max="14339" width="14.25" style="2" customWidth="1"/>
    <col min="14340" max="14340" width="11.75" style="2" customWidth="1"/>
    <col min="14341" max="14341" width="14" style="2" customWidth="1"/>
    <col min="14342" max="14342" width="12" style="2" customWidth="1"/>
    <col min="14343" max="14592" width="10.375" style="2"/>
    <col min="14593" max="14593" width="15.875" style="2" customWidth="1"/>
    <col min="14594" max="14594" width="11.75" style="2" customWidth="1"/>
    <col min="14595" max="14595" width="14.25" style="2" customWidth="1"/>
    <col min="14596" max="14596" width="11.75" style="2" customWidth="1"/>
    <col min="14597" max="14597" width="14" style="2" customWidth="1"/>
    <col min="14598" max="14598" width="12" style="2" customWidth="1"/>
    <col min="14599" max="14848" width="10.375" style="2"/>
    <col min="14849" max="14849" width="15.875" style="2" customWidth="1"/>
    <col min="14850" max="14850" width="11.75" style="2" customWidth="1"/>
    <col min="14851" max="14851" width="14.25" style="2" customWidth="1"/>
    <col min="14852" max="14852" width="11.75" style="2" customWidth="1"/>
    <col min="14853" max="14853" width="14" style="2" customWidth="1"/>
    <col min="14854" max="14854" width="12" style="2" customWidth="1"/>
    <col min="14855" max="15104" width="10.375" style="2"/>
    <col min="15105" max="15105" width="15.875" style="2" customWidth="1"/>
    <col min="15106" max="15106" width="11.75" style="2" customWidth="1"/>
    <col min="15107" max="15107" width="14.25" style="2" customWidth="1"/>
    <col min="15108" max="15108" width="11.75" style="2" customWidth="1"/>
    <col min="15109" max="15109" width="14" style="2" customWidth="1"/>
    <col min="15110" max="15110" width="12" style="2" customWidth="1"/>
    <col min="15111" max="15360" width="10.375" style="2"/>
    <col min="15361" max="15361" width="15.875" style="2" customWidth="1"/>
    <col min="15362" max="15362" width="11.75" style="2" customWidth="1"/>
    <col min="15363" max="15363" width="14.25" style="2" customWidth="1"/>
    <col min="15364" max="15364" width="11.75" style="2" customWidth="1"/>
    <col min="15365" max="15365" width="14" style="2" customWidth="1"/>
    <col min="15366" max="15366" width="12" style="2" customWidth="1"/>
    <col min="15367" max="15616" width="10.375" style="2"/>
    <col min="15617" max="15617" width="15.875" style="2" customWidth="1"/>
    <col min="15618" max="15618" width="11.75" style="2" customWidth="1"/>
    <col min="15619" max="15619" width="14.25" style="2" customWidth="1"/>
    <col min="15620" max="15620" width="11.75" style="2" customWidth="1"/>
    <col min="15621" max="15621" width="14" style="2" customWidth="1"/>
    <col min="15622" max="15622" width="12" style="2" customWidth="1"/>
    <col min="15623" max="15872" width="10.375" style="2"/>
    <col min="15873" max="15873" width="15.875" style="2" customWidth="1"/>
    <col min="15874" max="15874" width="11.75" style="2" customWidth="1"/>
    <col min="15875" max="15875" width="14.25" style="2" customWidth="1"/>
    <col min="15876" max="15876" width="11.75" style="2" customWidth="1"/>
    <col min="15877" max="15877" width="14" style="2" customWidth="1"/>
    <col min="15878" max="15878" width="12" style="2" customWidth="1"/>
    <col min="15879" max="16128" width="10.375" style="2"/>
    <col min="16129" max="16129" width="15.875" style="2" customWidth="1"/>
    <col min="16130" max="16130" width="11.75" style="2" customWidth="1"/>
    <col min="16131" max="16131" width="14.25" style="2" customWidth="1"/>
    <col min="16132" max="16132" width="11.75" style="2" customWidth="1"/>
    <col min="16133" max="16133" width="14" style="2" customWidth="1"/>
    <col min="16134" max="16134" width="12" style="2" customWidth="1"/>
    <col min="16135" max="16384" width="10.375" style="2"/>
  </cols>
  <sheetData>
    <row r="1" spans="1:244" s="6" customFormat="1" ht="20.25" customHeight="1" thickBot="1" x14ac:dyDescent="0.45">
      <c r="A1" s="246" t="s">
        <v>167</v>
      </c>
      <c r="D1" s="26"/>
      <c r="F1" s="109" t="s">
        <v>81</v>
      </c>
    </row>
    <row r="2" spans="1:244" s="6" customFormat="1" ht="20.25" customHeight="1" x14ac:dyDescent="0.4">
      <c r="A2" s="148"/>
      <c r="B2" s="111"/>
      <c r="C2" s="327" t="s">
        <v>168</v>
      </c>
      <c r="D2" s="329"/>
      <c r="E2" s="361" t="s">
        <v>169</v>
      </c>
      <c r="F2" s="315"/>
    </row>
    <row r="3" spans="1:244" s="6" customFormat="1" ht="20.25" customHeight="1" x14ac:dyDescent="0.4">
      <c r="A3" s="149" t="s">
        <v>170</v>
      </c>
      <c r="B3" s="115" t="s">
        <v>1</v>
      </c>
      <c r="C3" s="150" t="s">
        <v>171</v>
      </c>
      <c r="D3" s="151" t="s">
        <v>172</v>
      </c>
      <c r="E3" s="152" t="s">
        <v>103</v>
      </c>
      <c r="F3" s="153" t="s">
        <v>173</v>
      </c>
    </row>
    <row r="4" spans="1:244" s="6" customFormat="1" ht="20.25" customHeight="1" x14ac:dyDescent="0.4">
      <c r="A4" s="154"/>
      <c r="B4" s="155"/>
      <c r="C4" s="156" t="s">
        <v>174</v>
      </c>
      <c r="D4" s="156" t="s">
        <v>175</v>
      </c>
      <c r="E4" s="157" t="s">
        <v>174</v>
      </c>
      <c r="F4" s="158" t="s">
        <v>175</v>
      </c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9"/>
      <c r="ET4" s="159"/>
      <c r="EU4" s="159"/>
      <c r="EV4" s="159"/>
      <c r="EW4" s="159"/>
      <c r="EX4" s="159"/>
      <c r="EY4" s="159"/>
      <c r="EZ4" s="159"/>
      <c r="FA4" s="159"/>
      <c r="FB4" s="159"/>
      <c r="FC4" s="159"/>
      <c r="FD4" s="159"/>
      <c r="FE4" s="159"/>
      <c r="FF4" s="159"/>
      <c r="FG4" s="159"/>
      <c r="FH4" s="159"/>
      <c r="FI4" s="159"/>
      <c r="FJ4" s="159"/>
      <c r="FK4" s="159"/>
      <c r="FL4" s="159"/>
      <c r="FM4" s="159"/>
      <c r="FN4" s="159"/>
      <c r="FO4" s="159"/>
      <c r="FP4" s="159"/>
      <c r="FQ4" s="159"/>
      <c r="FR4" s="159"/>
      <c r="FS4" s="159"/>
      <c r="FT4" s="159"/>
      <c r="FU4" s="159"/>
      <c r="FV4" s="159"/>
      <c r="FW4" s="159"/>
      <c r="FX4" s="159"/>
      <c r="FY4" s="159"/>
      <c r="FZ4" s="159"/>
      <c r="GA4" s="159"/>
      <c r="GB4" s="159"/>
      <c r="GC4" s="159"/>
      <c r="GD4" s="159"/>
      <c r="GE4" s="159"/>
      <c r="GF4" s="159"/>
      <c r="GG4" s="159"/>
      <c r="GH4" s="159"/>
      <c r="GI4" s="159"/>
      <c r="GJ4" s="159"/>
      <c r="GK4" s="159"/>
      <c r="GL4" s="159"/>
      <c r="GM4" s="159"/>
      <c r="GN4" s="159"/>
      <c r="GO4" s="159"/>
      <c r="GP4" s="159"/>
      <c r="GQ4" s="159"/>
      <c r="GR4" s="159"/>
      <c r="GS4" s="159"/>
      <c r="GT4" s="159"/>
      <c r="GU4" s="159"/>
      <c r="GV4" s="159"/>
      <c r="GW4" s="159"/>
      <c r="GX4" s="159"/>
      <c r="GY4" s="159"/>
      <c r="GZ4" s="159"/>
      <c r="HA4" s="159"/>
      <c r="HB4" s="159"/>
      <c r="HC4" s="159"/>
      <c r="HD4" s="159"/>
      <c r="HE4" s="159"/>
      <c r="HF4" s="159"/>
      <c r="HG4" s="159"/>
      <c r="HH4" s="159"/>
      <c r="HI4" s="159"/>
      <c r="HJ4" s="159"/>
      <c r="HK4" s="159"/>
      <c r="HL4" s="159"/>
      <c r="HM4" s="159"/>
      <c r="HN4" s="159"/>
      <c r="HO4" s="159"/>
      <c r="HP4" s="159"/>
      <c r="HQ4" s="159"/>
      <c r="HR4" s="159"/>
      <c r="HS4" s="159"/>
      <c r="HT4" s="159"/>
      <c r="HU4" s="159"/>
      <c r="HV4" s="159"/>
      <c r="HW4" s="159"/>
      <c r="HX4" s="159"/>
      <c r="HY4" s="159"/>
      <c r="HZ4" s="159"/>
      <c r="IA4" s="159"/>
      <c r="IB4" s="159"/>
      <c r="IC4" s="159"/>
      <c r="ID4" s="159"/>
      <c r="IE4" s="159"/>
      <c r="IF4" s="159"/>
      <c r="IG4" s="159"/>
      <c r="IH4" s="159"/>
      <c r="II4" s="159"/>
      <c r="IJ4" s="159"/>
    </row>
    <row r="5" spans="1:244" s="6" customFormat="1" ht="20.25" customHeight="1" x14ac:dyDescent="0.4">
      <c r="A5" s="362" t="s">
        <v>176</v>
      </c>
      <c r="B5" s="160" t="s">
        <v>212</v>
      </c>
      <c r="C5" s="161">
        <f>79704830/100</f>
        <v>797048.3</v>
      </c>
      <c r="D5" s="162">
        <f>C5/(1732274434/100)*100</f>
        <v>4.6011664454317067</v>
      </c>
      <c r="E5" s="161">
        <f>51454454/100</f>
        <v>514544.54</v>
      </c>
      <c r="F5" s="162">
        <f>E5/(144691486/100)*100</f>
        <v>35.561493922316892</v>
      </c>
      <c r="G5" s="159"/>
      <c r="H5" s="159"/>
      <c r="I5" s="105"/>
      <c r="J5" s="163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HW5" s="159"/>
      <c r="HX5" s="159"/>
      <c r="HY5" s="159"/>
      <c r="HZ5" s="159"/>
      <c r="IA5" s="159"/>
      <c r="IB5" s="159"/>
      <c r="IC5" s="159"/>
      <c r="ID5" s="159"/>
      <c r="IE5" s="159"/>
      <c r="IF5" s="159"/>
      <c r="IG5" s="159"/>
      <c r="IH5" s="159"/>
      <c r="II5" s="159"/>
      <c r="IJ5" s="159"/>
    </row>
    <row r="6" spans="1:244" s="6" customFormat="1" ht="20.25" hidden="1" customHeight="1" x14ac:dyDescent="0.4">
      <c r="A6" s="363"/>
      <c r="B6" s="160" t="s">
        <v>177</v>
      </c>
      <c r="C6" s="164">
        <v>748168</v>
      </c>
      <c r="D6" s="165" t="s">
        <v>178</v>
      </c>
      <c r="E6" s="166">
        <v>436917</v>
      </c>
      <c r="F6" s="167">
        <v>28.6</v>
      </c>
      <c r="G6" s="159"/>
      <c r="H6" s="159"/>
      <c r="I6" s="105"/>
      <c r="J6" s="163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59"/>
      <c r="CR6" s="159"/>
      <c r="CS6" s="159"/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59"/>
      <c r="DE6" s="159"/>
      <c r="DF6" s="159"/>
      <c r="DG6" s="159"/>
      <c r="DH6" s="159"/>
      <c r="DI6" s="159"/>
      <c r="DJ6" s="159"/>
      <c r="DK6" s="159"/>
      <c r="DL6" s="159"/>
      <c r="DM6" s="159"/>
      <c r="DN6" s="159"/>
      <c r="DO6" s="159"/>
      <c r="DP6" s="159"/>
      <c r="DQ6" s="159"/>
      <c r="DR6" s="159"/>
      <c r="DS6" s="159"/>
      <c r="DT6" s="159"/>
      <c r="DU6" s="159"/>
      <c r="DV6" s="159"/>
      <c r="DW6" s="159"/>
      <c r="DX6" s="159"/>
      <c r="DY6" s="159"/>
      <c r="DZ6" s="159"/>
      <c r="EA6" s="159"/>
      <c r="EB6" s="159"/>
      <c r="EC6" s="159"/>
      <c r="ED6" s="159"/>
      <c r="EE6" s="159"/>
      <c r="EF6" s="159"/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59"/>
      <c r="ER6" s="159"/>
      <c r="ES6" s="159"/>
      <c r="ET6" s="159"/>
      <c r="EU6" s="159"/>
      <c r="EV6" s="159"/>
      <c r="EW6" s="159"/>
      <c r="EX6" s="159"/>
      <c r="EY6" s="159"/>
      <c r="EZ6" s="159"/>
      <c r="FA6" s="159"/>
      <c r="FB6" s="159"/>
      <c r="FC6" s="159"/>
      <c r="FD6" s="159"/>
      <c r="FE6" s="159"/>
      <c r="FF6" s="159"/>
      <c r="FG6" s="159"/>
      <c r="FH6" s="159"/>
      <c r="FI6" s="159"/>
      <c r="FJ6" s="159"/>
      <c r="FK6" s="159"/>
      <c r="FL6" s="159"/>
      <c r="FM6" s="159"/>
      <c r="FN6" s="159"/>
      <c r="FO6" s="159"/>
      <c r="FP6" s="159"/>
      <c r="FQ6" s="159"/>
      <c r="FR6" s="159"/>
      <c r="FS6" s="159"/>
      <c r="FT6" s="159"/>
      <c r="FU6" s="159"/>
      <c r="FV6" s="159"/>
      <c r="FW6" s="159"/>
      <c r="FX6" s="159"/>
      <c r="FY6" s="159"/>
      <c r="FZ6" s="159"/>
      <c r="GA6" s="159"/>
      <c r="GB6" s="159"/>
      <c r="GC6" s="159"/>
      <c r="GD6" s="159"/>
      <c r="GE6" s="159"/>
      <c r="GF6" s="159"/>
      <c r="GG6" s="159"/>
      <c r="GH6" s="159"/>
      <c r="GI6" s="159"/>
      <c r="GJ6" s="159"/>
      <c r="GK6" s="159"/>
      <c r="GL6" s="159"/>
      <c r="GM6" s="159"/>
      <c r="GN6" s="159"/>
      <c r="GO6" s="159"/>
      <c r="GP6" s="159"/>
      <c r="GQ6" s="159"/>
      <c r="GR6" s="159"/>
      <c r="GS6" s="159"/>
      <c r="GT6" s="159"/>
      <c r="GU6" s="159"/>
      <c r="GV6" s="159"/>
      <c r="GW6" s="159"/>
      <c r="GX6" s="159"/>
      <c r="GY6" s="159"/>
      <c r="GZ6" s="159"/>
      <c r="HA6" s="159"/>
      <c r="HB6" s="159"/>
      <c r="HC6" s="159"/>
      <c r="HD6" s="159"/>
      <c r="HE6" s="159"/>
      <c r="HF6" s="159"/>
      <c r="HG6" s="159"/>
      <c r="HH6" s="159"/>
      <c r="HI6" s="159"/>
      <c r="HJ6" s="159"/>
      <c r="HK6" s="159"/>
      <c r="HL6" s="159"/>
      <c r="HM6" s="159"/>
      <c r="HN6" s="159"/>
      <c r="HO6" s="159"/>
      <c r="HP6" s="159"/>
      <c r="HQ6" s="159"/>
      <c r="HR6" s="159"/>
      <c r="HS6" s="159"/>
      <c r="HT6" s="159"/>
      <c r="HU6" s="159"/>
      <c r="HV6" s="159"/>
      <c r="HW6" s="159"/>
      <c r="HX6" s="159"/>
      <c r="HY6" s="159"/>
      <c r="HZ6" s="159"/>
      <c r="IA6" s="159"/>
      <c r="IB6" s="159"/>
      <c r="IC6" s="159"/>
      <c r="ID6" s="159"/>
      <c r="IE6" s="159"/>
      <c r="IF6" s="159"/>
      <c r="IG6" s="159"/>
      <c r="IH6" s="159"/>
      <c r="II6" s="159"/>
      <c r="IJ6" s="159"/>
    </row>
    <row r="7" spans="1:244" s="6" customFormat="1" ht="20.25" hidden="1" customHeight="1" x14ac:dyDescent="0.4">
      <c r="A7" s="363"/>
      <c r="B7" s="168" t="s">
        <v>179</v>
      </c>
      <c r="C7" s="164">
        <v>951813</v>
      </c>
      <c r="D7" s="165" t="s">
        <v>180</v>
      </c>
      <c r="E7" s="166">
        <v>445511</v>
      </c>
      <c r="F7" s="167">
        <v>27.7</v>
      </c>
      <c r="G7" s="159"/>
      <c r="H7" s="159"/>
      <c r="I7" s="159"/>
      <c r="J7" s="163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159"/>
      <c r="CD7" s="159"/>
      <c r="CE7" s="159"/>
      <c r="CF7" s="159"/>
      <c r="CG7" s="159"/>
      <c r="CH7" s="159"/>
      <c r="CI7" s="159"/>
      <c r="CJ7" s="159"/>
      <c r="CK7" s="159"/>
      <c r="CL7" s="159"/>
      <c r="CM7" s="159"/>
      <c r="CN7" s="159"/>
      <c r="CO7" s="159"/>
      <c r="CP7" s="159"/>
      <c r="CQ7" s="159"/>
      <c r="CR7" s="159"/>
      <c r="CS7" s="159"/>
      <c r="CT7" s="159"/>
      <c r="CU7" s="159"/>
      <c r="CV7" s="159"/>
      <c r="CW7" s="159"/>
      <c r="CX7" s="159"/>
      <c r="CY7" s="159"/>
      <c r="CZ7" s="159"/>
      <c r="DA7" s="159"/>
      <c r="DB7" s="159"/>
      <c r="DC7" s="159"/>
      <c r="DD7" s="159"/>
      <c r="DE7" s="159"/>
      <c r="DF7" s="159"/>
      <c r="DG7" s="159"/>
      <c r="DH7" s="159"/>
      <c r="DI7" s="159"/>
      <c r="DJ7" s="159"/>
      <c r="DK7" s="159"/>
      <c r="DL7" s="159"/>
      <c r="DM7" s="159"/>
      <c r="DN7" s="159"/>
      <c r="DO7" s="159"/>
      <c r="DP7" s="159"/>
      <c r="DQ7" s="159"/>
      <c r="DR7" s="159"/>
      <c r="DS7" s="159"/>
      <c r="DT7" s="159"/>
      <c r="DU7" s="159"/>
      <c r="DV7" s="159"/>
      <c r="DW7" s="159"/>
      <c r="DX7" s="159"/>
      <c r="DY7" s="159"/>
      <c r="DZ7" s="159"/>
      <c r="EA7" s="159"/>
      <c r="EB7" s="159"/>
      <c r="EC7" s="159"/>
      <c r="ED7" s="159"/>
      <c r="EE7" s="159"/>
      <c r="EF7" s="159"/>
      <c r="EG7" s="159"/>
      <c r="EH7" s="159"/>
      <c r="EI7" s="159"/>
      <c r="EJ7" s="159"/>
      <c r="EK7" s="159"/>
      <c r="EL7" s="159"/>
      <c r="EM7" s="159"/>
      <c r="EN7" s="159"/>
      <c r="EO7" s="159"/>
      <c r="EP7" s="159"/>
      <c r="EQ7" s="159"/>
      <c r="ER7" s="159"/>
      <c r="ES7" s="159"/>
      <c r="ET7" s="159"/>
      <c r="EU7" s="159"/>
      <c r="EV7" s="159"/>
      <c r="EW7" s="159"/>
      <c r="EX7" s="159"/>
      <c r="EY7" s="159"/>
      <c r="EZ7" s="159"/>
      <c r="FA7" s="159"/>
      <c r="FB7" s="159"/>
      <c r="FC7" s="159"/>
      <c r="FD7" s="159"/>
      <c r="FE7" s="159"/>
      <c r="FF7" s="159"/>
      <c r="FG7" s="159"/>
      <c r="FH7" s="159"/>
      <c r="FI7" s="159"/>
      <c r="FJ7" s="159"/>
      <c r="FK7" s="159"/>
      <c r="FL7" s="159"/>
      <c r="FM7" s="159"/>
      <c r="FN7" s="159"/>
      <c r="FO7" s="159"/>
      <c r="FP7" s="159"/>
      <c r="FQ7" s="159"/>
      <c r="FR7" s="159"/>
      <c r="FS7" s="159"/>
      <c r="FT7" s="159"/>
      <c r="FU7" s="159"/>
      <c r="FV7" s="159"/>
      <c r="FW7" s="159"/>
      <c r="FX7" s="159"/>
      <c r="FY7" s="159"/>
      <c r="FZ7" s="159"/>
      <c r="GA7" s="159"/>
      <c r="GB7" s="159"/>
      <c r="GC7" s="159"/>
      <c r="GD7" s="159"/>
      <c r="GE7" s="159"/>
      <c r="GF7" s="159"/>
      <c r="GG7" s="159"/>
      <c r="GH7" s="159"/>
      <c r="GI7" s="159"/>
      <c r="GJ7" s="159"/>
      <c r="GK7" s="159"/>
      <c r="GL7" s="159"/>
      <c r="GM7" s="159"/>
      <c r="GN7" s="159"/>
      <c r="GO7" s="159"/>
      <c r="GP7" s="159"/>
      <c r="GQ7" s="159"/>
      <c r="GR7" s="159"/>
      <c r="GS7" s="159"/>
      <c r="GT7" s="159"/>
      <c r="GU7" s="159"/>
      <c r="GV7" s="159"/>
      <c r="GW7" s="159"/>
      <c r="GX7" s="159"/>
      <c r="GY7" s="159"/>
      <c r="GZ7" s="159"/>
      <c r="HA7" s="159"/>
      <c r="HB7" s="159"/>
      <c r="HC7" s="159"/>
      <c r="HD7" s="159"/>
      <c r="HE7" s="159"/>
      <c r="HF7" s="159"/>
      <c r="HG7" s="159"/>
      <c r="HH7" s="159"/>
      <c r="HI7" s="159"/>
      <c r="HJ7" s="159"/>
      <c r="HK7" s="159"/>
      <c r="HL7" s="159"/>
      <c r="HM7" s="159"/>
      <c r="HN7" s="159"/>
      <c r="HO7" s="159"/>
      <c r="HP7" s="159"/>
      <c r="HQ7" s="159"/>
      <c r="HR7" s="159"/>
      <c r="HS7" s="159"/>
      <c r="HT7" s="159"/>
      <c r="HU7" s="159"/>
      <c r="HV7" s="159"/>
      <c r="HW7" s="159"/>
      <c r="HX7" s="159"/>
      <c r="HY7" s="159"/>
      <c r="HZ7" s="159"/>
      <c r="IA7" s="159"/>
      <c r="IB7" s="159"/>
      <c r="IC7" s="159"/>
      <c r="ID7" s="159"/>
      <c r="IE7" s="159"/>
      <c r="IF7" s="159"/>
      <c r="IG7" s="159"/>
      <c r="IH7" s="159"/>
      <c r="II7" s="159"/>
      <c r="IJ7" s="159"/>
    </row>
    <row r="8" spans="1:244" s="6" customFormat="1" ht="20.25" hidden="1" customHeight="1" x14ac:dyDescent="0.4">
      <c r="A8" s="363"/>
      <c r="B8" s="168" t="s">
        <v>181</v>
      </c>
      <c r="C8" s="164">
        <v>543523</v>
      </c>
      <c r="D8" s="165" t="s">
        <v>182</v>
      </c>
      <c r="E8" s="166">
        <v>339949</v>
      </c>
      <c r="F8" s="167">
        <v>27.2</v>
      </c>
      <c r="G8" s="159"/>
      <c r="H8" s="159"/>
      <c r="I8" s="159"/>
      <c r="J8" s="163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59"/>
      <c r="CD8" s="159"/>
      <c r="CE8" s="159"/>
      <c r="CF8" s="159"/>
      <c r="CG8" s="159"/>
      <c r="CH8" s="159"/>
      <c r="CI8" s="159"/>
      <c r="CJ8" s="159"/>
      <c r="CK8" s="159"/>
      <c r="CL8" s="159"/>
      <c r="CM8" s="159"/>
      <c r="CN8" s="159"/>
      <c r="CO8" s="159"/>
      <c r="CP8" s="159"/>
      <c r="CQ8" s="159"/>
      <c r="CR8" s="159"/>
      <c r="CS8" s="159"/>
      <c r="CT8" s="159"/>
      <c r="CU8" s="159"/>
      <c r="CV8" s="159"/>
      <c r="CW8" s="159"/>
      <c r="CX8" s="159"/>
      <c r="CY8" s="159"/>
      <c r="CZ8" s="159"/>
      <c r="DA8" s="159"/>
      <c r="DB8" s="159"/>
      <c r="DC8" s="159"/>
      <c r="DD8" s="159"/>
      <c r="DE8" s="159"/>
      <c r="DF8" s="159"/>
      <c r="DG8" s="159"/>
      <c r="DH8" s="159"/>
      <c r="DI8" s="159"/>
      <c r="DJ8" s="159"/>
      <c r="DK8" s="159"/>
      <c r="DL8" s="159"/>
      <c r="DM8" s="159"/>
      <c r="DN8" s="159"/>
      <c r="DO8" s="159"/>
      <c r="DP8" s="159"/>
      <c r="DQ8" s="159"/>
      <c r="DR8" s="159"/>
      <c r="DS8" s="159"/>
      <c r="DT8" s="159"/>
      <c r="DU8" s="159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59"/>
      <c r="EN8" s="159"/>
      <c r="EO8" s="159"/>
      <c r="EP8" s="159"/>
      <c r="EQ8" s="159"/>
      <c r="ER8" s="159"/>
      <c r="ES8" s="159"/>
      <c r="ET8" s="159"/>
      <c r="EU8" s="159"/>
      <c r="EV8" s="159"/>
      <c r="EW8" s="159"/>
      <c r="EX8" s="159"/>
      <c r="EY8" s="159"/>
      <c r="EZ8" s="159"/>
      <c r="FA8" s="159"/>
      <c r="FB8" s="159"/>
      <c r="FC8" s="159"/>
      <c r="FD8" s="159"/>
      <c r="FE8" s="159"/>
      <c r="FF8" s="159"/>
      <c r="FG8" s="159"/>
      <c r="FH8" s="159"/>
      <c r="FI8" s="159"/>
      <c r="FJ8" s="159"/>
      <c r="FK8" s="159"/>
      <c r="FL8" s="159"/>
      <c r="FM8" s="159"/>
      <c r="FN8" s="159"/>
      <c r="FO8" s="159"/>
      <c r="FP8" s="159"/>
      <c r="FQ8" s="159"/>
      <c r="FR8" s="159"/>
      <c r="FS8" s="159"/>
      <c r="FT8" s="159"/>
      <c r="FU8" s="159"/>
      <c r="FV8" s="159"/>
      <c r="FW8" s="159"/>
      <c r="FX8" s="159"/>
      <c r="FY8" s="159"/>
      <c r="FZ8" s="159"/>
      <c r="GA8" s="159"/>
      <c r="GB8" s="159"/>
      <c r="GC8" s="159"/>
      <c r="GD8" s="159"/>
      <c r="GE8" s="159"/>
      <c r="GF8" s="159"/>
      <c r="GG8" s="159"/>
      <c r="GH8" s="159"/>
      <c r="GI8" s="159"/>
      <c r="GJ8" s="159"/>
      <c r="GK8" s="159"/>
      <c r="GL8" s="159"/>
      <c r="GM8" s="159"/>
      <c r="GN8" s="159"/>
      <c r="GO8" s="159"/>
      <c r="GP8" s="159"/>
      <c r="GQ8" s="159"/>
      <c r="GR8" s="159"/>
      <c r="GS8" s="159"/>
      <c r="GT8" s="159"/>
      <c r="GU8" s="159"/>
      <c r="GV8" s="159"/>
      <c r="GW8" s="159"/>
      <c r="GX8" s="159"/>
      <c r="GY8" s="159"/>
      <c r="GZ8" s="159"/>
      <c r="HA8" s="159"/>
      <c r="HB8" s="159"/>
      <c r="HC8" s="159"/>
      <c r="HD8" s="159"/>
      <c r="HE8" s="159"/>
      <c r="HF8" s="159"/>
      <c r="HG8" s="159"/>
      <c r="HH8" s="159"/>
      <c r="HI8" s="159"/>
      <c r="HJ8" s="159"/>
      <c r="HK8" s="159"/>
      <c r="HL8" s="159"/>
      <c r="HM8" s="159"/>
      <c r="HN8" s="159"/>
      <c r="HO8" s="159"/>
      <c r="HP8" s="159"/>
      <c r="HQ8" s="159"/>
      <c r="HR8" s="159"/>
      <c r="HS8" s="159"/>
      <c r="HT8" s="159"/>
      <c r="HU8" s="159"/>
      <c r="HV8" s="159"/>
      <c r="HW8" s="159"/>
      <c r="HX8" s="159"/>
      <c r="HY8" s="159"/>
      <c r="HZ8" s="159"/>
      <c r="IA8" s="159"/>
      <c r="IB8" s="159"/>
      <c r="IC8" s="159"/>
      <c r="ID8" s="159"/>
      <c r="IE8" s="159"/>
      <c r="IF8" s="159"/>
      <c r="IG8" s="159"/>
      <c r="IH8" s="159"/>
      <c r="II8" s="159"/>
      <c r="IJ8" s="159"/>
    </row>
    <row r="9" spans="1:244" s="6" customFormat="1" ht="20.25" hidden="1" customHeight="1" x14ac:dyDescent="0.4">
      <c r="A9" s="363"/>
      <c r="B9" s="168" t="s">
        <v>183</v>
      </c>
      <c r="C9" s="164">
        <v>615638</v>
      </c>
      <c r="D9" s="165" t="s">
        <v>178</v>
      </c>
      <c r="E9" s="166">
        <v>299047</v>
      </c>
      <c r="F9" s="167">
        <v>25.3</v>
      </c>
      <c r="G9" s="105"/>
      <c r="H9" s="159"/>
      <c r="I9" s="159"/>
      <c r="J9" s="163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59"/>
      <c r="CP9" s="159"/>
      <c r="CQ9" s="159"/>
      <c r="CR9" s="159"/>
      <c r="CS9" s="159"/>
      <c r="CT9" s="159"/>
      <c r="CU9" s="159"/>
      <c r="CV9" s="159"/>
      <c r="CW9" s="159"/>
      <c r="CX9" s="159"/>
      <c r="CY9" s="159"/>
      <c r="CZ9" s="159"/>
      <c r="DA9" s="159"/>
      <c r="DB9" s="159"/>
      <c r="DC9" s="159"/>
      <c r="DD9" s="159"/>
      <c r="DE9" s="159"/>
      <c r="DF9" s="159"/>
      <c r="DG9" s="159"/>
      <c r="DH9" s="159"/>
      <c r="DI9" s="159"/>
      <c r="DJ9" s="159"/>
      <c r="DK9" s="159"/>
      <c r="DL9" s="159"/>
      <c r="DM9" s="159"/>
      <c r="DN9" s="159"/>
      <c r="DO9" s="159"/>
      <c r="DP9" s="159"/>
      <c r="DQ9" s="159"/>
      <c r="DR9" s="159"/>
      <c r="DS9" s="159"/>
      <c r="DT9" s="159"/>
      <c r="DU9" s="159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159"/>
      <c r="FE9" s="159"/>
      <c r="FF9" s="159"/>
      <c r="FG9" s="159"/>
      <c r="FH9" s="159"/>
      <c r="FI9" s="159"/>
      <c r="FJ9" s="159"/>
      <c r="FK9" s="159"/>
      <c r="FL9" s="159"/>
      <c r="FM9" s="159"/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59"/>
      <c r="HQ9" s="159"/>
      <c r="HR9" s="159"/>
      <c r="HS9" s="159"/>
      <c r="HT9" s="159"/>
      <c r="HU9" s="159"/>
      <c r="HV9" s="159"/>
      <c r="HW9" s="159"/>
      <c r="HX9" s="159"/>
      <c r="HY9" s="159"/>
      <c r="HZ9" s="159"/>
      <c r="IA9" s="159"/>
      <c r="IB9" s="159"/>
      <c r="IC9" s="159"/>
      <c r="ID9" s="159"/>
      <c r="IE9" s="159"/>
      <c r="IF9" s="159"/>
      <c r="IG9" s="159"/>
      <c r="IH9" s="159"/>
      <c r="II9" s="159"/>
      <c r="IJ9" s="159"/>
    </row>
    <row r="10" spans="1:244" s="6" customFormat="1" ht="20.25" hidden="1" customHeight="1" x14ac:dyDescent="0.4">
      <c r="A10" s="363"/>
      <c r="B10" s="168" t="s">
        <v>184</v>
      </c>
      <c r="C10" s="164">
        <v>486618</v>
      </c>
      <c r="D10" s="165" t="s">
        <v>185</v>
      </c>
      <c r="E10" s="166">
        <v>186241</v>
      </c>
      <c r="F10" s="167">
        <v>18.8</v>
      </c>
      <c r="G10" s="159"/>
      <c r="H10" s="159"/>
      <c r="I10" s="159"/>
      <c r="J10" s="163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159"/>
      <c r="FE10" s="159"/>
      <c r="FF10" s="159"/>
      <c r="FG10" s="159"/>
      <c r="FH10" s="159"/>
      <c r="FI10" s="159"/>
      <c r="FJ10" s="159"/>
      <c r="FK10" s="159"/>
      <c r="FL10" s="159"/>
      <c r="FM10" s="159"/>
      <c r="FN10" s="159"/>
      <c r="FO10" s="159"/>
      <c r="FP10" s="159"/>
      <c r="FQ10" s="159"/>
      <c r="FR10" s="159"/>
      <c r="FS10" s="159"/>
      <c r="FT10" s="159"/>
      <c r="FU10" s="159"/>
      <c r="FV10" s="159"/>
      <c r="FW10" s="159"/>
      <c r="FX10" s="159"/>
      <c r="FY10" s="159"/>
      <c r="FZ10" s="159"/>
      <c r="GA10" s="159"/>
      <c r="GB10" s="159"/>
      <c r="GC10" s="159"/>
      <c r="GD10" s="159"/>
      <c r="GE10" s="159"/>
      <c r="GF10" s="159"/>
      <c r="GG10" s="159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159"/>
      <c r="HX10" s="159"/>
      <c r="HY10" s="159"/>
      <c r="HZ10" s="159"/>
      <c r="IA10" s="159"/>
      <c r="IB10" s="159"/>
      <c r="IC10" s="159"/>
      <c r="ID10" s="159"/>
      <c r="IE10" s="159"/>
      <c r="IF10" s="159"/>
      <c r="IG10" s="159"/>
      <c r="IH10" s="159"/>
      <c r="II10" s="159"/>
      <c r="IJ10" s="159"/>
    </row>
    <row r="11" spans="1:244" s="6" customFormat="1" ht="20.25" customHeight="1" x14ac:dyDescent="0.4">
      <c r="A11" s="363"/>
      <c r="B11" s="168" t="s">
        <v>186</v>
      </c>
      <c r="C11" s="164">
        <f>36450613/100</f>
        <v>364506.13</v>
      </c>
      <c r="D11" s="169">
        <f>C11/(1570772365/100)*100</f>
        <v>2.3205534940767816</v>
      </c>
      <c r="E11" s="164">
        <f>8878847/100</f>
        <v>88788.47</v>
      </c>
      <c r="F11" s="169">
        <f>E11/(106935288/100)*100</f>
        <v>8.3030093863870285</v>
      </c>
      <c r="G11" s="159"/>
      <c r="H11" s="159"/>
      <c r="I11" s="159"/>
      <c r="J11" s="163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59"/>
      <c r="DE11" s="159"/>
      <c r="DF11" s="159"/>
      <c r="DG11" s="159"/>
      <c r="DH11" s="159"/>
      <c r="DI11" s="159"/>
      <c r="DJ11" s="159"/>
      <c r="DK11" s="159"/>
      <c r="DL11" s="159"/>
      <c r="DM11" s="159"/>
      <c r="DN11" s="159"/>
      <c r="DO11" s="159"/>
      <c r="DP11" s="159"/>
      <c r="DQ11" s="159"/>
      <c r="DR11" s="159"/>
      <c r="DS11" s="159"/>
      <c r="DT11" s="159"/>
      <c r="DU11" s="159"/>
      <c r="DV11" s="159"/>
      <c r="DW11" s="159"/>
      <c r="DX11" s="159"/>
      <c r="DY11" s="159"/>
      <c r="DZ11" s="159"/>
      <c r="EA11" s="159"/>
      <c r="EB11" s="159"/>
      <c r="EC11" s="159"/>
      <c r="ED11" s="159"/>
      <c r="EE11" s="159"/>
      <c r="EF11" s="159"/>
      <c r="EG11" s="159"/>
      <c r="EH11" s="159"/>
      <c r="EI11" s="159"/>
      <c r="EJ11" s="159"/>
      <c r="EK11" s="159"/>
      <c r="EL11" s="159"/>
      <c r="EM11" s="159"/>
      <c r="EN11" s="159"/>
      <c r="EO11" s="159"/>
      <c r="EP11" s="159"/>
      <c r="EQ11" s="159"/>
      <c r="ER11" s="159"/>
      <c r="ES11" s="159"/>
      <c r="ET11" s="159"/>
      <c r="EU11" s="159"/>
      <c r="EV11" s="159"/>
      <c r="EW11" s="159"/>
      <c r="EX11" s="159"/>
      <c r="EY11" s="159"/>
      <c r="EZ11" s="159"/>
      <c r="FA11" s="159"/>
      <c r="FB11" s="159"/>
      <c r="FC11" s="159"/>
      <c r="FD11" s="159"/>
      <c r="FE11" s="159"/>
      <c r="FF11" s="159"/>
      <c r="FG11" s="159"/>
      <c r="FH11" s="159"/>
      <c r="FI11" s="159"/>
      <c r="FJ11" s="159"/>
      <c r="FK11" s="159"/>
      <c r="FL11" s="159"/>
      <c r="FM11" s="159"/>
      <c r="FN11" s="159"/>
      <c r="FO11" s="159"/>
      <c r="FP11" s="159"/>
      <c r="FQ11" s="159"/>
      <c r="FR11" s="159"/>
      <c r="FS11" s="159"/>
      <c r="FT11" s="159"/>
      <c r="FU11" s="159"/>
      <c r="FV11" s="159"/>
      <c r="FW11" s="159"/>
      <c r="FX11" s="159"/>
      <c r="FY11" s="159"/>
      <c r="FZ11" s="159"/>
      <c r="GA11" s="159"/>
      <c r="GB11" s="159"/>
      <c r="GC11" s="159"/>
      <c r="GD11" s="159"/>
      <c r="GE11" s="159"/>
      <c r="GF11" s="159"/>
      <c r="GG11" s="159"/>
      <c r="GH11" s="159"/>
      <c r="GI11" s="159"/>
      <c r="GJ11" s="159"/>
      <c r="GK11" s="159"/>
      <c r="GL11" s="159"/>
      <c r="GM11" s="159"/>
      <c r="GN11" s="159"/>
      <c r="GO11" s="159"/>
      <c r="GP11" s="159"/>
      <c r="GQ11" s="159"/>
      <c r="GR11" s="159"/>
      <c r="GS11" s="159"/>
      <c r="GT11" s="159"/>
      <c r="GU11" s="159"/>
      <c r="GV11" s="159"/>
      <c r="GW11" s="159"/>
      <c r="GX11" s="159"/>
      <c r="GY11" s="159"/>
      <c r="GZ11" s="159"/>
      <c r="HA11" s="159"/>
      <c r="HB11" s="159"/>
      <c r="HC11" s="159"/>
      <c r="HD11" s="159"/>
      <c r="HE11" s="159"/>
      <c r="HF11" s="159"/>
      <c r="HG11" s="159"/>
      <c r="HH11" s="159"/>
      <c r="HI11" s="159"/>
      <c r="HJ11" s="159"/>
      <c r="HK11" s="159"/>
      <c r="HL11" s="159"/>
      <c r="HM11" s="159"/>
      <c r="HN11" s="159"/>
      <c r="HO11" s="159"/>
      <c r="HP11" s="159"/>
      <c r="HQ11" s="159"/>
      <c r="HR11" s="159"/>
      <c r="HS11" s="159"/>
      <c r="HT11" s="159"/>
      <c r="HU11" s="159"/>
      <c r="HV11" s="159"/>
      <c r="HW11" s="159"/>
      <c r="HX11" s="159"/>
      <c r="HY11" s="159"/>
      <c r="HZ11" s="159"/>
      <c r="IA11" s="159"/>
      <c r="IB11" s="159"/>
      <c r="IC11" s="159"/>
      <c r="ID11" s="159"/>
      <c r="IE11" s="159"/>
      <c r="IF11" s="159"/>
      <c r="IG11" s="159"/>
      <c r="IH11" s="159"/>
      <c r="II11" s="159"/>
      <c r="IJ11" s="159"/>
    </row>
    <row r="12" spans="1:244" s="6" customFormat="1" ht="20.25" customHeight="1" x14ac:dyDescent="0.4">
      <c r="A12" s="363"/>
      <c r="B12" s="168" t="s">
        <v>187</v>
      </c>
      <c r="C12" s="164">
        <f>39599709/100</f>
        <v>395997.09</v>
      </c>
      <c r="D12" s="169">
        <f>C12/(1569913099/100)*100</f>
        <v>2.5224140766278174</v>
      </c>
      <c r="E12" s="164">
        <f>8698538/100</f>
        <v>86985.38</v>
      </c>
      <c r="F12" s="169">
        <f>E12/(104642793/100)*100</f>
        <v>8.3126011363247923</v>
      </c>
      <c r="G12" s="159"/>
      <c r="H12" s="159"/>
      <c r="I12" s="159"/>
      <c r="J12" s="163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59"/>
      <c r="CE12" s="159"/>
      <c r="CF12" s="159"/>
      <c r="CG12" s="159"/>
      <c r="CH12" s="159"/>
      <c r="CI12" s="159"/>
      <c r="CJ12" s="159"/>
      <c r="CK12" s="159"/>
      <c r="CL12" s="159"/>
      <c r="CM12" s="159"/>
      <c r="CN12" s="159"/>
      <c r="CO12" s="159"/>
      <c r="CP12" s="159"/>
      <c r="CQ12" s="159"/>
      <c r="CR12" s="159"/>
      <c r="CS12" s="159"/>
      <c r="CT12" s="159"/>
      <c r="CU12" s="159"/>
      <c r="CV12" s="159"/>
      <c r="CW12" s="159"/>
      <c r="CX12" s="159"/>
      <c r="CY12" s="159"/>
      <c r="CZ12" s="159"/>
      <c r="DA12" s="159"/>
      <c r="DB12" s="159"/>
      <c r="DC12" s="159"/>
      <c r="DD12" s="159"/>
      <c r="DE12" s="159"/>
      <c r="DF12" s="159"/>
      <c r="DG12" s="159"/>
      <c r="DH12" s="159"/>
      <c r="DI12" s="159"/>
      <c r="DJ12" s="159"/>
      <c r="DK12" s="159"/>
      <c r="DL12" s="159"/>
      <c r="DM12" s="159"/>
      <c r="DN12" s="159"/>
      <c r="DO12" s="159"/>
      <c r="DP12" s="159"/>
      <c r="DQ12" s="159"/>
      <c r="DR12" s="159"/>
      <c r="DS12" s="159"/>
      <c r="DT12" s="159"/>
      <c r="DU12" s="159"/>
      <c r="DV12" s="159"/>
      <c r="DW12" s="159"/>
      <c r="DX12" s="159"/>
      <c r="DY12" s="159"/>
      <c r="DZ12" s="159"/>
      <c r="EA12" s="159"/>
      <c r="EB12" s="159"/>
      <c r="EC12" s="159"/>
      <c r="ED12" s="159"/>
      <c r="EE12" s="159"/>
      <c r="EF12" s="159"/>
      <c r="EG12" s="159"/>
      <c r="EH12" s="159"/>
      <c r="EI12" s="159"/>
      <c r="EJ12" s="159"/>
      <c r="EK12" s="159"/>
      <c r="EL12" s="159"/>
      <c r="EM12" s="159"/>
      <c r="EN12" s="159"/>
      <c r="EO12" s="159"/>
      <c r="EP12" s="159"/>
      <c r="EQ12" s="159"/>
      <c r="ER12" s="159"/>
      <c r="ES12" s="159"/>
      <c r="ET12" s="159"/>
      <c r="EU12" s="159"/>
      <c r="EV12" s="159"/>
      <c r="EW12" s="159"/>
      <c r="EX12" s="159"/>
      <c r="EY12" s="159"/>
      <c r="EZ12" s="159"/>
      <c r="FA12" s="159"/>
      <c r="FB12" s="159"/>
      <c r="FC12" s="159"/>
      <c r="FD12" s="159"/>
      <c r="FE12" s="159"/>
      <c r="FF12" s="159"/>
      <c r="FG12" s="159"/>
      <c r="FH12" s="159"/>
      <c r="FI12" s="159"/>
      <c r="FJ12" s="159"/>
      <c r="FK12" s="159"/>
      <c r="FL12" s="159"/>
      <c r="FM12" s="159"/>
      <c r="FN12" s="159"/>
      <c r="FO12" s="159"/>
      <c r="FP12" s="159"/>
      <c r="FQ12" s="159"/>
      <c r="FR12" s="159"/>
      <c r="FS12" s="159"/>
      <c r="FT12" s="159"/>
      <c r="FU12" s="159"/>
      <c r="FV12" s="159"/>
      <c r="FW12" s="159"/>
      <c r="FX12" s="159"/>
      <c r="FY12" s="159"/>
      <c r="FZ12" s="159"/>
      <c r="GA12" s="159"/>
      <c r="GB12" s="159"/>
      <c r="GC12" s="159"/>
      <c r="GD12" s="159"/>
      <c r="GE12" s="159"/>
      <c r="GF12" s="159"/>
      <c r="GG12" s="159"/>
      <c r="GH12" s="159"/>
      <c r="GI12" s="159"/>
      <c r="GJ12" s="159"/>
      <c r="GK12" s="159"/>
      <c r="GL12" s="159"/>
      <c r="GM12" s="159"/>
      <c r="GN12" s="159"/>
      <c r="GO12" s="159"/>
      <c r="GP12" s="159"/>
      <c r="GQ12" s="159"/>
      <c r="GR12" s="159"/>
      <c r="GS12" s="159"/>
      <c r="GT12" s="159"/>
      <c r="GU12" s="159"/>
      <c r="GV12" s="159"/>
      <c r="GW12" s="159"/>
      <c r="GX12" s="159"/>
      <c r="GY12" s="159"/>
      <c r="GZ12" s="159"/>
      <c r="HA12" s="159"/>
      <c r="HB12" s="159"/>
      <c r="HC12" s="159"/>
      <c r="HD12" s="159"/>
      <c r="HE12" s="159"/>
      <c r="HF12" s="159"/>
      <c r="HG12" s="159"/>
      <c r="HH12" s="159"/>
      <c r="HI12" s="159"/>
      <c r="HJ12" s="159"/>
      <c r="HK12" s="159"/>
      <c r="HL12" s="159"/>
      <c r="HM12" s="159"/>
      <c r="HN12" s="159"/>
      <c r="HO12" s="159"/>
      <c r="HP12" s="159"/>
      <c r="HQ12" s="159"/>
      <c r="HR12" s="159"/>
      <c r="HS12" s="159"/>
      <c r="HT12" s="159"/>
      <c r="HU12" s="159"/>
      <c r="HV12" s="159"/>
      <c r="HW12" s="159"/>
      <c r="HX12" s="159"/>
      <c r="HY12" s="159"/>
      <c r="HZ12" s="159"/>
      <c r="IA12" s="159"/>
      <c r="IB12" s="159"/>
      <c r="IC12" s="159"/>
      <c r="ID12" s="159"/>
      <c r="IE12" s="159"/>
      <c r="IF12" s="159"/>
      <c r="IG12" s="159"/>
      <c r="IH12" s="159"/>
      <c r="II12" s="159"/>
      <c r="IJ12" s="159"/>
    </row>
    <row r="13" spans="1:244" s="6" customFormat="1" ht="20.25" customHeight="1" x14ac:dyDescent="0.4">
      <c r="A13" s="363"/>
      <c r="B13" s="168" t="s">
        <v>188</v>
      </c>
      <c r="C13" s="164">
        <f>52330796/100</f>
        <v>523307.96</v>
      </c>
      <c r="D13" s="169">
        <f>C13/(1605072356/100)*100</f>
        <v>3.2603387507347987</v>
      </c>
      <c r="E13" s="164">
        <f>8072066/100</f>
        <v>80720.66</v>
      </c>
      <c r="F13" s="169">
        <f>E13/(106736391/100)*100</f>
        <v>7.5626184512834067</v>
      </c>
      <c r="G13" s="159"/>
      <c r="H13" s="159"/>
      <c r="I13" s="159"/>
      <c r="J13" s="163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159"/>
      <c r="CV13" s="159"/>
      <c r="CW13" s="159"/>
      <c r="CX13" s="159"/>
      <c r="CY13" s="159"/>
      <c r="CZ13" s="159"/>
      <c r="DA13" s="159"/>
      <c r="DB13" s="159"/>
      <c r="DC13" s="159"/>
      <c r="DD13" s="159"/>
      <c r="DE13" s="159"/>
      <c r="DF13" s="159"/>
      <c r="DG13" s="159"/>
      <c r="DH13" s="159"/>
      <c r="DI13" s="159"/>
      <c r="DJ13" s="159"/>
      <c r="DK13" s="159"/>
      <c r="DL13" s="159"/>
      <c r="DM13" s="159"/>
      <c r="DN13" s="159"/>
      <c r="DO13" s="159"/>
      <c r="DP13" s="159"/>
      <c r="DQ13" s="159"/>
      <c r="DR13" s="159"/>
      <c r="DS13" s="159"/>
      <c r="DT13" s="159"/>
      <c r="DU13" s="159"/>
      <c r="DV13" s="159"/>
      <c r="DW13" s="159"/>
      <c r="DX13" s="159"/>
      <c r="DY13" s="159"/>
      <c r="DZ13" s="159"/>
      <c r="EA13" s="159"/>
      <c r="EB13" s="159"/>
      <c r="EC13" s="159"/>
      <c r="ED13" s="159"/>
      <c r="EE13" s="159"/>
      <c r="EF13" s="159"/>
      <c r="EG13" s="159"/>
      <c r="EH13" s="159"/>
      <c r="EI13" s="159"/>
      <c r="EJ13" s="159"/>
      <c r="EK13" s="159"/>
      <c r="EL13" s="159"/>
      <c r="EM13" s="159"/>
      <c r="EN13" s="159"/>
      <c r="EO13" s="159"/>
      <c r="EP13" s="159"/>
      <c r="EQ13" s="159"/>
      <c r="ER13" s="159"/>
      <c r="ES13" s="159"/>
      <c r="ET13" s="159"/>
      <c r="EU13" s="159"/>
      <c r="EV13" s="159"/>
      <c r="EW13" s="159"/>
      <c r="EX13" s="159"/>
      <c r="EY13" s="159"/>
      <c r="EZ13" s="159"/>
      <c r="FA13" s="159"/>
      <c r="FB13" s="159"/>
      <c r="FC13" s="159"/>
      <c r="FD13" s="159"/>
      <c r="FE13" s="159"/>
      <c r="FF13" s="159"/>
      <c r="FG13" s="159"/>
      <c r="FH13" s="159"/>
      <c r="FI13" s="159"/>
      <c r="FJ13" s="159"/>
      <c r="FK13" s="159"/>
      <c r="FL13" s="159"/>
      <c r="FM13" s="159"/>
      <c r="FN13" s="159"/>
      <c r="FO13" s="159"/>
      <c r="FP13" s="159"/>
      <c r="FQ13" s="159"/>
      <c r="FR13" s="159"/>
      <c r="FS13" s="159"/>
      <c r="FT13" s="159"/>
      <c r="FU13" s="159"/>
      <c r="FV13" s="159"/>
      <c r="FW13" s="159"/>
      <c r="FX13" s="159"/>
      <c r="FY13" s="159"/>
      <c r="FZ13" s="159"/>
      <c r="GA13" s="159"/>
      <c r="GB13" s="159"/>
      <c r="GC13" s="159"/>
      <c r="GD13" s="159"/>
      <c r="GE13" s="159"/>
      <c r="GF13" s="159"/>
      <c r="GG13" s="159"/>
      <c r="GH13" s="159"/>
      <c r="GI13" s="159"/>
      <c r="GJ13" s="159"/>
      <c r="GK13" s="159"/>
      <c r="GL13" s="159"/>
      <c r="GM13" s="159"/>
      <c r="GN13" s="159"/>
      <c r="GO13" s="159"/>
      <c r="GP13" s="159"/>
      <c r="GQ13" s="159"/>
      <c r="GR13" s="159"/>
      <c r="GS13" s="159"/>
      <c r="GT13" s="159"/>
      <c r="GU13" s="159"/>
      <c r="GV13" s="159"/>
      <c r="GW13" s="159"/>
      <c r="GX13" s="159"/>
      <c r="GY13" s="159"/>
      <c r="GZ13" s="159"/>
      <c r="HA13" s="159"/>
      <c r="HB13" s="159"/>
      <c r="HC13" s="159"/>
      <c r="HD13" s="159"/>
      <c r="HE13" s="159"/>
      <c r="HF13" s="159"/>
      <c r="HG13" s="159"/>
      <c r="HH13" s="159"/>
      <c r="HI13" s="159"/>
      <c r="HJ13" s="159"/>
      <c r="HK13" s="159"/>
      <c r="HL13" s="159"/>
      <c r="HM13" s="159"/>
      <c r="HN13" s="159"/>
      <c r="HO13" s="159"/>
      <c r="HP13" s="159"/>
      <c r="HQ13" s="159"/>
      <c r="HR13" s="159"/>
      <c r="HS13" s="159"/>
      <c r="HT13" s="159"/>
      <c r="HU13" s="159"/>
      <c r="HV13" s="159"/>
      <c r="HW13" s="159"/>
      <c r="HX13" s="159"/>
      <c r="HY13" s="159"/>
      <c r="HZ13" s="159"/>
      <c r="IA13" s="159"/>
      <c r="IB13" s="159"/>
      <c r="IC13" s="159"/>
      <c r="ID13" s="159"/>
      <c r="IE13" s="159"/>
      <c r="IF13" s="159"/>
      <c r="IG13" s="159"/>
      <c r="IH13" s="159"/>
      <c r="II13" s="159"/>
      <c r="IJ13" s="159"/>
    </row>
    <row r="14" spans="1:244" s="6" customFormat="1" ht="20.25" customHeight="1" x14ac:dyDescent="0.4">
      <c r="A14" s="363"/>
      <c r="B14" s="168" t="s">
        <v>213</v>
      </c>
      <c r="C14" s="164">
        <f>49402808/100</f>
        <v>494028.08</v>
      </c>
      <c r="D14" s="169">
        <f>C14/(1637204164/100)*100</f>
        <v>3.0175105271721017</v>
      </c>
      <c r="E14" s="164">
        <f>11895386/100</f>
        <v>118953.86</v>
      </c>
      <c r="F14" s="169">
        <f>E14/(105647630/100)*100</f>
        <v>11.259491575911357</v>
      </c>
      <c r="G14" s="159"/>
      <c r="H14" s="159"/>
      <c r="I14" s="159"/>
      <c r="J14" s="163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59"/>
      <c r="BS14" s="159"/>
      <c r="BT14" s="159"/>
      <c r="BU14" s="159"/>
      <c r="BV14" s="159"/>
      <c r="BW14" s="159"/>
      <c r="BX14" s="159"/>
      <c r="BY14" s="159"/>
      <c r="BZ14" s="159"/>
      <c r="CA14" s="159"/>
      <c r="CB14" s="159"/>
      <c r="CC14" s="159"/>
      <c r="CD14" s="159"/>
      <c r="CE14" s="159"/>
      <c r="CF14" s="159"/>
      <c r="CG14" s="159"/>
      <c r="CH14" s="159"/>
      <c r="CI14" s="159"/>
      <c r="CJ14" s="159"/>
      <c r="CK14" s="159"/>
      <c r="CL14" s="159"/>
      <c r="CM14" s="159"/>
      <c r="CN14" s="159"/>
      <c r="CO14" s="159"/>
      <c r="CP14" s="159"/>
      <c r="CQ14" s="159"/>
      <c r="CR14" s="159"/>
      <c r="CS14" s="159"/>
      <c r="CT14" s="159"/>
      <c r="CU14" s="159"/>
      <c r="CV14" s="159"/>
      <c r="CW14" s="159"/>
      <c r="CX14" s="159"/>
      <c r="CY14" s="159"/>
      <c r="CZ14" s="159"/>
      <c r="DA14" s="159"/>
      <c r="DB14" s="159"/>
      <c r="DC14" s="159"/>
      <c r="DD14" s="159"/>
      <c r="DE14" s="159"/>
      <c r="DF14" s="159"/>
      <c r="DG14" s="159"/>
      <c r="DH14" s="159"/>
      <c r="DI14" s="159"/>
      <c r="DJ14" s="159"/>
      <c r="DK14" s="159"/>
      <c r="DL14" s="159"/>
      <c r="DM14" s="159"/>
      <c r="DN14" s="159"/>
      <c r="DO14" s="159"/>
      <c r="DP14" s="159"/>
      <c r="DQ14" s="159"/>
      <c r="DR14" s="159"/>
      <c r="DS14" s="159"/>
      <c r="DT14" s="159"/>
      <c r="DU14" s="159"/>
      <c r="DV14" s="159"/>
      <c r="DW14" s="159"/>
      <c r="DX14" s="159"/>
      <c r="DY14" s="159"/>
      <c r="DZ14" s="159"/>
      <c r="EA14" s="159"/>
      <c r="EB14" s="159"/>
      <c r="EC14" s="159"/>
      <c r="ED14" s="159"/>
      <c r="EE14" s="159"/>
      <c r="EF14" s="159"/>
      <c r="EG14" s="159"/>
      <c r="EH14" s="159"/>
      <c r="EI14" s="159"/>
      <c r="EJ14" s="159"/>
      <c r="EK14" s="159"/>
      <c r="EL14" s="159"/>
      <c r="EM14" s="159"/>
      <c r="EN14" s="159"/>
      <c r="EO14" s="159"/>
      <c r="EP14" s="159"/>
      <c r="EQ14" s="159"/>
      <c r="ER14" s="159"/>
      <c r="ES14" s="159"/>
      <c r="ET14" s="159"/>
      <c r="EU14" s="159"/>
      <c r="EV14" s="159"/>
      <c r="EW14" s="159"/>
      <c r="EX14" s="159"/>
      <c r="EY14" s="159"/>
      <c r="EZ14" s="159"/>
      <c r="FA14" s="159"/>
      <c r="FB14" s="159"/>
      <c r="FC14" s="159"/>
      <c r="FD14" s="159"/>
      <c r="FE14" s="159"/>
      <c r="FF14" s="159"/>
      <c r="FG14" s="159"/>
      <c r="FH14" s="159"/>
      <c r="FI14" s="159"/>
      <c r="FJ14" s="159"/>
      <c r="FK14" s="159"/>
      <c r="FL14" s="159"/>
      <c r="FM14" s="159"/>
      <c r="FN14" s="159"/>
      <c r="FO14" s="159"/>
      <c r="FP14" s="159"/>
      <c r="FQ14" s="159"/>
      <c r="FR14" s="159"/>
      <c r="FS14" s="159"/>
      <c r="FT14" s="159"/>
      <c r="FU14" s="159"/>
      <c r="FV14" s="159"/>
      <c r="FW14" s="159"/>
      <c r="FX14" s="159"/>
      <c r="FY14" s="159"/>
      <c r="FZ14" s="159"/>
      <c r="GA14" s="159"/>
      <c r="GB14" s="159"/>
      <c r="GC14" s="159"/>
      <c r="GD14" s="159"/>
      <c r="GE14" s="159"/>
      <c r="GF14" s="159"/>
      <c r="GG14" s="159"/>
      <c r="GH14" s="159"/>
      <c r="GI14" s="159"/>
      <c r="GJ14" s="159"/>
      <c r="GK14" s="159"/>
      <c r="GL14" s="159"/>
      <c r="GM14" s="159"/>
      <c r="GN14" s="159"/>
      <c r="GO14" s="159"/>
      <c r="GP14" s="159"/>
      <c r="GQ14" s="159"/>
      <c r="GR14" s="159"/>
      <c r="GS14" s="159"/>
      <c r="GT14" s="159"/>
      <c r="GU14" s="159"/>
      <c r="GV14" s="159"/>
      <c r="GW14" s="159"/>
      <c r="GX14" s="159"/>
      <c r="GY14" s="159"/>
      <c r="GZ14" s="159"/>
      <c r="HA14" s="159"/>
      <c r="HB14" s="159"/>
      <c r="HC14" s="159"/>
      <c r="HD14" s="159"/>
      <c r="HE14" s="159"/>
      <c r="HF14" s="159"/>
      <c r="HG14" s="159"/>
      <c r="HH14" s="159"/>
      <c r="HI14" s="159"/>
      <c r="HJ14" s="159"/>
      <c r="HK14" s="159"/>
      <c r="HL14" s="159"/>
      <c r="HM14" s="159"/>
      <c r="HN14" s="159"/>
      <c r="HO14" s="159"/>
      <c r="HP14" s="159"/>
      <c r="HQ14" s="159"/>
      <c r="HR14" s="159"/>
      <c r="HS14" s="159"/>
      <c r="HT14" s="159"/>
      <c r="HU14" s="159"/>
      <c r="HV14" s="159"/>
      <c r="HW14" s="159"/>
      <c r="HX14" s="159"/>
      <c r="HY14" s="159"/>
      <c r="HZ14" s="159"/>
      <c r="IA14" s="159"/>
      <c r="IB14" s="159"/>
      <c r="IC14" s="159"/>
      <c r="ID14" s="159"/>
      <c r="IE14" s="159"/>
      <c r="IF14" s="159"/>
      <c r="IG14" s="159"/>
      <c r="IH14" s="159"/>
      <c r="II14" s="159"/>
      <c r="IJ14" s="159"/>
    </row>
    <row r="15" spans="1:244" s="6" customFormat="1" ht="20.25" customHeight="1" x14ac:dyDescent="0.4">
      <c r="A15" s="363"/>
      <c r="B15" s="168" t="s">
        <v>230</v>
      </c>
      <c r="C15" s="164">
        <f>42469080/100</f>
        <v>424690.8</v>
      </c>
      <c r="D15" s="169">
        <f>C15/(1613217845/100)*100</f>
        <v>2.632569440737869</v>
      </c>
      <c r="E15" s="164">
        <f>10061469/100</f>
        <v>100614.69</v>
      </c>
      <c r="F15" s="169">
        <f>E15/(102003677/100)*100</f>
        <v>9.8638297127269254</v>
      </c>
      <c r="G15" s="159"/>
      <c r="H15" s="159"/>
      <c r="I15" s="159"/>
      <c r="J15" s="163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59"/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59"/>
      <c r="CG15" s="159"/>
      <c r="CH15" s="159"/>
      <c r="CI15" s="159"/>
      <c r="CJ15" s="159"/>
      <c r="CK15" s="159"/>
      <c r="CL15" s="159"/>
      <c r="CM15" s="159"/>
      <c r="CN15" s="159"/>
      <c r="CO15" s="159"/>
      <c r="CP15" s="159"/>
      <c r="CQ15" s="159"/>
      <c r="CR15" s="159"/>
      <c r="CS15" s="159"/>
      <c r="CT15" s="159"/>
      <c r="CU15" s="159"/>
      <c r="CV15" s="159"/>
      <c r="CW15" s="159"/>
      <c r="CX15" s="159"/>
      <c r="CY15" s="159"/>
      <c r="CZ15" s="159"/>
      <c r="DA15" s="159"/>
      <c r="DB15" s="159"/>
      <c r="DC15" s="159"/>
      <c r="DD15" s="159"/>
      <c r="DE15" s="159"/>
      <c r="DF15" s="159"/>
      <c r="DG15" s="159"/>
      <c r="DH15" s="159"/>
      <c r="DI15" s="159"/>
      <c r="DJ15" s="159"/>
      <c r="DK15" s="159"/>
      <c r="DL15" s="159"/>
      <c r="DM15" s="159"/>
      <c r="DN15" s="159"/>
      <c r="DO15" s="159"/>
      <c r="DP15" s="159"/>
      <c r="DQ15" s="159"/>
      <c r="DR15" s="159"/>
      <c r="DS15" s="159"/>
      <c r="DT15" s="159"/>
      <c r="DU15" s="159"/>
      <c r="DV15" s="159"/>
      <c r="DW15" s="159"/>
      <c r="DX15" s="159"/>
      <c r="DY15" s="159"/>
      <c r="DZ15" s="159"/>
      <c r="EA15" s="159"/>
      <c r="EB15" s="159"/>
      <c r="EC15" s="159"/>
      <c r="ED15" s="159"/>
      <c r="EE15" s="159"/>
      <c r="EF15" s="159"/>
      <c r="EG15" s="159"/>
      <c r="EH15" s="159"/>
      <c r="EI15" s="159"/>
      <c r="EJ15" s="159"/>
      <c r="EK15" s="159"/>
      <c r="EL15" s="159"/>
      <c r="EM15" s="159"/>
      <c r="EN15" s="159"/>
      <c r="EO15" s="159"/>
      <c r="EP15" s="159"/>
      <c r="EQ15" s="159"/>
      <c r="ER15" s="159"/>
      <c r="ES15" s="159"/>
      <c r="ET15" s="159"/>
      <c r="EU15" s="159"/>
      <c r="EV15" s="159"/>
      <c r="EW15" s="159"/>
      <c r="EX15" s="159"/>
      <c r="EY15" s="159"/>
      <c r="EZ15" s="159"/>
      <c r="FA15" s="159"/>
      <c r="FB15" s="159"/>
      <c r="FC15" s="159"/>
      <c r="FD15" s="159"/>
      <c r="FE15" s="159"/>
      <c r="FF15" s="159"/>
      <c r="FG15" s="159"/>
      <c r="FH15" s="159"/>
      <c r="FI15" s="159"/>
      <c r="FJ15" s="159"/>
      <c r="FK15" s="159"/>
      <c r="FL15" s="159"/>
      <c r="FM15" s="159"/>
      <c r="FN15" s="159"/>
      <c r="FO15" s="159"/>
      <c r="FP15" s="159"/>
      <c r="FQ15" s="159"/>
      <c r="FR15" s="159"/>
      <c r="FS15" s="159"/>
      <c r="FT15" s="159"/>
      <c r="FU15" s="159"/>
      <c r="FV15" s="159"/>
      <c r="FW15" s="159"/>
      <c r="FX15" s="159"/>
      <c r="FY15" s="159"/>
      <c r="FZ15" s="159"/>
      <c r="GA15" s="159"/>
      <c r="GB15" s="159"/>
      <c r="GC15" s="159"/>
      <c r="GD15" s="159"/>
      <c r="GE15" s="159"/>
      <c r="GF15" s="159"/>
      <c r="GG15" s="159"/>
      <c r="GH15" s="159"/>
      <c r="GI15" s="159"/>
      <c r="GJ15" s="159"/>
      <c r="GK15" s="159"/>
      <c r="GL15" s="159"/>
      <c r="GM15" s="159"/>
      <c r="GN15" s="159"/>
      <c r="GO15" s="159"/>
      <c r="GP15" s="159"/>
      <c r="GQ15" s="159"/>
      <c r="GR15" s="159"/>
      <c r="GS15" s="159"/>
      <c r="GT15" s="159"/>
      <c r="GU15" s="159"/>
      <c r="GV15" s="159"/>
      <c r="GW15" s="159"/>
      <c r="GX15" s="159"/>
      <c r="GY15" s="159"/>
      <c r="GZ15" s="159"/>
      <c r="HA15" s="159"/>
      <c r="HB15" s="159"/>
      <c r="HC15" s="159"/>
      <c r="HD15" s="159"/>
      <c r="HE15" s="159"/>
      <c r="HF15" s="159"/>
      <c r="HG15" s="159"/>
      <c r="HH15" s="159"/>
      <c r="HI15" s="159"/>
      <c r="HJ15" s="159"/>
      <c r="HK15" s="159"/>
      <c r="HL15" s="159"/>
      <c r="HM15" s="159"/>
      <c r="HN15" s="159"/>
      <c r="HO15" s="159"/>
      <c r="HP15" s="159"/>
      <c r="HQ15" s="159"/>
      <c r="HR15" s="159"/>
      <c r="HS15" s="159"/>
      <c r="HT15" s="159"/>
      <c r="HU15" s="159"/>
      <c r="HV15" s="159"/>
      <c r="HW15" s="159"/>
      <c r="HX15" s="159"/>
      <c r="HY15" s="159"/>
      <c r="HZ15" s="159"/>
      <c r="IA15" s="159"/>
      <c r="IB15" s="159"/>
      <c r="IC15" s="159"/>
      <c r="ID15" s="159"/>
      <c r="IE15" s="159"/>
      <c r="IF15" s="159"/>
      <c r="IG15" s="159"/>
      <c r="IH15" s="159"/>
      <c r="II15" s="159"/>
      <c r="IJ15" s="159"/>
    </row>
    <row r="16" spans="1:244" s="6" customFormat="1" ht="20.25" customHeight="1" x14ac:dyDescent="0.4">
      <c r="A16" s="364"/>
      <c r="B16" s="170" t="s">
        <v>231</v>
      </c>
      <c r="C16" s="171">
        <v>258174</v>
      </c>
      <c r="D16" s="172">
        <f>C16/(1613217845/100)*100</f>
        <v>1.6003666262444549</v>
      </c>
      <c r="E16" s="171">
        <v>106995</v>
      </c>
      <c r="F16" s="172">
        <f>E16/(109584228/100)*100</f>
        <v>9.7637225678133177</v>
      </c>
      <c r="G16" s="159"/>
      <c r="H16" s="159"/>
      <c r="I16" s="159"/>
      <c r="J16" s="163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  <c r="BP16" s="159"/>
      <c r="BQ16" s="159"/>
      <c r="BR16" s="159"/>
      <c r="BS16" s="159"/>
      <c r="BT16" s="159"/>
      <c r="BU16" s="159"/>
      <c r="BV16" s="159"/>
      <c r="BW16" s="159"/>
      <c r="BX16" s="159"/>
      <c r="BY16" s="159"/>
      <c r="BZ16" s="159"/>
      <c r="CA16" s="159"/>
      <c r="CB16" s="159"/>
      <c r="CC16" s="159"/>
      <c r="CD16" s="159"/>
      <c r="CE16" s="159"/>
      <c r="CF16" s="159"/>
      <c r="CG16" s="159"/>
      <c r="CH16" s="159"/>
      <c r="CI16" s="159"/>
      <c r="CJ16" s="159"/>
      <c r="CK16" s="159"/>
      <c r="CL16" s="159"/>
      <c r="CM16" s="159"/>
      <c r="CN16" s="159"/>
      <c r="CO16" s="159"/>
      <c r="CP16" s="159"/>
      <c r="CQ16" s="159"/>
      <c r="CR16" s="159"/>
      <c r="CS16" s="159"/>
      <c r="CT16" s="159"/>
      <c r="CU16" s="159"/>
      <c r="CV16" s="159"/>
      <c r="CW16" s="159"/>
      <c r="CX16" s="159"/>
      <c r="CY16" s="159"/>
      <c r="CZ16" s="159"/>
      <c r="DA16" s="159"/>
      <c r="DB16" s="159"/>
      <c r="DC16" s="159"/>
      <c r="DD16" s="159"/>
      <c r="DE16" s="159"/>
      <c r="DF16" s="159"/>
      <c r="DG16" s="159"/>
      <c r="DH16" s="159"/>
      <c r="DI16" s="159"/>
      <c r="DJ16" s="159"/>
      <c r="DK16" s="159"/>
      <c r="DL16" s="159"/>
      <c r="DM16" s="159"/>
      <c r="DN16" s="159"/>
      <c r="DO16" s="159"/>
      <c r="DP16" s="159"/>
      <c r="DQ16" s="159"/>
      <c r="DR16" s="159"/>
      <c r="DS16" s="159"/>
      <c r="DT16" s="159"/>
      <c r="DU16" s="159"/>
      <c r="DV16" s="159"/>
      <c r="DW16" s="159"/>
      <c r="DX16" s="159"/>
      <c r="DY16" s="159"/>
      <c r="DZ16" s="159"/>
      <c r="EA16" s="159"/>
      <c r="EB16" s="159"/>
      <c r="EC16" s="159"/>
      <c r="ED16" s="159"/>
      <c r="EE16" s="159"/>
      <c r="EF16" s="159"/>
      <c r="EG16" s="159"/>
      <c r="EH16" s="159"/>
      <c r="EI16" s="159"/>
      <c r="EJ16" s="159"/>
      <c r="EK16" s="159"/>
      <c r="EL16" s="159"/>
      <c r="EM16" s="159"/>
      <c r="EN16" s="159"/>
      <c r="EO16" s="159"/>
      <c r="EP16" s="159"/>
      <c r="EQ16" s="159"/>
      <c r="ER16" s="159"/>
      <c r="ES16" s="159"/>
      <c r="ET16" s="159"/>
      <c r="EU16" s="159"/>
      <c r="EV16" s="159"/>
      <c r="EW16" s="159"/>
      <c r="EX16" s="159"/>
      <c r="EY16" s="159"/>
      <c r="EZ16" s="159"/>
      <c r="FA16" s="159"/>
      <c r="FB16" s="159"/>
      <c r="FC16" s="159"/>
      <c r="FD16" s="159"/>
      <c r="FE16" s="159"/>
      <c r="FF16" s="159"/>
      <c r="FG16" s="159"/>
      <c r="FH16" s="159"/>
      <c r="FI16" s="159"/>
      <c r="FJ16" s="159"/>
      <c r="FK16" s="159"/>
      <c r="FL16" s="159"/>
      <c r="FM16" s="159"/>
      <c r="FN16" s="159"/>
      <c r="FO16" s="159"/>
      <c r="FP16" s="159"/>
      <c r="FQ16" s="159"/>
      <c r="FR16" s="159"/>
      <c r="FS16" s="159"/>
      <c r="FT16" s="159"/>
      <c r="FU16" s="159"/>
      <c r="FV16" s="159"/>
      <c r="FW16" s="159"/>
      <c r="FX16" s="159"/>
      <c r="FY16" s="159"/>
      <c r="FZ16" s="159"/>
      <c r="GA16" s="159"/>
      <c r="GB16" s="159"/>
      <c r="GC16" s="159"/>
      <c r="GD16" s="159"/>
      <c r="GE16" s="159"/>
      <c r="GF16" s="159"/>
      <c r="GG16" s="159"/>
      <c r="GH16" s="159"/>
      <c r="GI16" s="159"/>
      <c r="GJ16" s="159"/>
      <c r="GK16" s="159"/>
      <c r="GL16" s="159"/>
      <c r="GM16" s="159"/>
      <c r="GN16" s="159"/>
      <c r="GO16" s="159"/>
      <c r="GP16" s="159"/>
      <c r="GQ16" s="159"/>
      <c r="GR16" s="159"/>
      <c r="GS16" s="159"/>
      <c r="GT16" s="159"/>
      <c r="GU16" s="159"/>
      <c r="GV16" s="159"/>
      <c r="GW16" s="159"/>
      <c r="GX16" s="159"/>
      <c r="GY16" s="159"/>
      <c r="GZ16" s="159"/>
      <c r="HA16" s="159"/>
      <c r="HB16" s="159"/>
      <c r="HC16" s="159"/>
      <c r="HD16" s="159"/>
      <c r="HE16" s="159"/>
      <c r="HF16" s="159"/>
      <c r="HG16" s="159"/>
      <c r="HH16" s="159"/>
      <c r="HI16" s="159"/>
      <c r="HJ16" s="159"/>
      <c r="HK16" s="159"/>
      <c r="HL16" s="159"/>
      <c r="HM16" s="159"/>
      <c r="HN16" s="159"/>
      <c r="HO16" s="159"/>
      <c r="HP16" s="159"/>
      <c r="HQ16" s="159"/>
      <c r="HR16" s="159"/>
      <c r="HS16" s="159"/>
      <c r="HT16" s="159"/>
      <c r="HU16" s="159"/>
      <c r="HV16" s="159"/>
      <c r="HW16" s="159"/>
      <c r="HX16" s="159"/>
      <c r="HY16" s="159"/>
      <c r="HZ16" s="159"/>
      <c r="IA16" s="159"/>
      <c r="IB16" s="159"/>
      <c r="IC16" s="159"/>
      <c r="ID16" s="159"/>
      <c r="IE16" s="159"/>
      <c r="IF16" s="159"/>
      <c r="IG16" s="159"/>
      <c r="IH16" s="159"/>
      <c r="II16" s="159"/>
      <c r="IJ16" s="159"/>
    </row>
    <row r="17" spans="1:244" s="6" customFormat="1" ht="20.25" customHeight="1" x14ac:dyDescent="0.4">
      <c r="A17" s="365" t="s">
        <v>189</v>
      </c>
      <c r="B17" s="160" t="s">
        <v>212</v>
      </c>
      <c r="C17" s="161">
        <f>134330550/100</f>
        <v>1343305.5</v>
      </c>
      <c r="D17" s="162">
        <f>C17/(1732274434/100)*100</f>
        <v>7.7545767208384495</v>
      </c>
      <c r="E17" s="161">
        <f>21050785/100</f>
        <v>210507.85</v>
      </c>
      <c r="F17" s="162">
        <f>E17/(144691486/100)*100</f>
        <v>14.548737857319399</v>
      </c>
      <c r="G17" s="53"/>
      <c r="J17" s="163"/>
    </row>
    <row r="18" spans="1:244" s="6" customFormat="1" ht="20.25" hidden="1" customHeight="1" x14ac:dyDescent="0.4">
      <c r="A18" s="366"/>
      <c r="B18" s="168" t="s">
        <v>179</v>
      </c>
      <c r="C18" s="164">
        <v>1594782</v>
      </c>
      <c r="D18" s="173">
        <v>8.3000000000000007</v>
      </c>
      <c r="E18" s="166">
        <v>365062</v>
      </c>
      <c r="F18" s="167">
        <v>22.7</v>
      </c>
      <c r="G18" s="53"/>
      <c r="J18" s="163"/>
    </row>
    <row r="19" spans="1:244" s="6" customFormat="1" ht="20.25" hidden="1" customHeight="1" x14ac:dyDescent="0.4">
      <c r="A19" s="366"/>
      <c r="B19" s="168" t="s">
        <v>190</v>
      </c>
      <c r="C19" s="164">
        <v>1454430</v>
      </c>
      <c r="D19" s="173">
        <v>9.6999999999999993</v>
      </c>
      <c r="E19" s="166">
        <v>333071</v>
      </c>
      <c r="F19" s="167">
        <v>26.7</v>
      </c>
      <c r="G19" s="53"/>
      <c r="J19" s="163"/>
    </row>
    <row r="20" spans="1:244" s="6" customFormat="1" ht="20.25" hidden="1" customHeight="1" x14ac:dyDescent="0.4">
      <c r="A20" s="366"/>
      <c r="B20" s="168" t="s">
        <v>183</v>
      </c>
      <c r="C20" s="164">
        <v>1403912</v>
      </c>
      <c r="D20" s="173">
        <v>8.9</v>
      </c>
      <c r="E20" s="166">
        <v>240240</v>
      </c>
      <c r="F20" s="167">
        <v>20.399999999999999</v>
      </c>
      <c r="G20" s="53"/>
      <c r="J20" s="163"/>
    </row>
    <row r="21" spans="1:244" s="6" customFormat="1" ht="20.25" hidden="1" customHeight="1" x14ac:dyDescent="0.4">
      <c r="A21" s="366"/>
      <c r="B21" s="168" t="s">
        <v>191</v>
      </c>
      <c r="C21" s="164">
        <v>1598382</v>
      </c>
      <c r="D21" s="173">
        <v>10.7</v>
      </c>
      <c r="E21" s="166">
        <v>235438</v>
      </c>
      <c r="F21" s="167">
        <v>23.7</v>
      </c>
      <c r="G21" s="53"/>
      <c r="J21" s="163"/>
    </row>
    <row r="22" spans="1:244" s="6" customFormat="1" ht="20.25" customHeight="1" x14ac:dyDescent="0.4">
      <c r="A22" s="366"/>
      <c r="B22" s="168" t="s">
        <v>186</v>
      </c>
      <c r="C22" s="164">
        <f>157548792/100</f>
        <v>1575487.92</v>
      </c>
      <c r="D22" s="169">
        <f>C22/(1570772365/100)*100</f>
        <v>10.030020613457889</v>
      </c>
      <c r="E22" s="164">
        <f>25674931/100</f>
        <v>256749.31</v>
      </c>
      <c r="F22" s="169">
        <f>E22/(106935288/100)*100</f>
        <v>24.009783374782703</v>
      </c>
      <c r="G22" s="53"/>
      <c r="J22" s="163"/>
    </row>
    <row r="23" spans="1:244" s="6" customFormat="1" ht="20.25" customHeight="1" x14ac:dyDescent="0.4">
      <c r="A23" s="366"/>
      <c r="B23" s="168" t="s">
        <v>187</v>
      </c>
      <c r="C23" s="164">
        <f>163270538/100</f>
        <v>1632705.38</v>
      </c>
      <c r="D23" s="169">
        <f>C23/(1569913099/100)*100</f>
        <v>10.399972973281114</v>
      </c>
      <c r="E23" s="164">
        <f>24021392/100</f>
        <v>240213.92</v>
      </c>
      <c r="F23" s="169">
        <f>E23/(104642793/100)*100</f>
        <v>22.955610521596075</v>
      </c>
      <c r="G23" s="53"/>
      <c r="J23" s="163"/>
    </row>
    <row r="24" spans="1:244" s="6" customFormat="1" ht="20.25" customHeight="1" x14ac:dyDescent="0.4">
      <c r="A24" s="366"/>
      <c r="B24" s="168" t="s">
        <v>188</v>
      </c>
      <c r="C24" s="164">
        <f>151794965/100</f>
        <v>1517949.65</v>
      </c>
      <c r="D24" s="169">
        <f>C24/(1605072356/100)*100</f>
        <v>9.4572038719979048</v>
      </c>
      <c r="E24" s="164">
        <f>24851746/100</f>
        <v>248517.46</v>
      </c>
      <c r="F24" s="169">
        <f>E24/(106736391/100)*100</f>
        <v>23.283292387129713</v>
      </c>
      <c r="G24" s="53"/>
      <c r="J24" s="163"/>
    </row>
    <row r="25" spans="1:244" s="6" customFormat="1" ht="20.25" customHeight="1" x14ac:dyDescent="0.4">
      <c r="A25" s="366"/>
      <c r="B25" s="168" t="s">
        <v>213</v>
      </c>
      <c r="C25" s="164">
        <f>166967299/100</f>
        <v>1669672.99</v>
      </c>
      <c r="D25" s="169">
        <f>C25/(1637204164/100)*100</f>
        <v>10.198318735768863</v>
      </c>
      <c r="E25" s="164">
        <f>24725641/100</f>
        <v>247256.41</v>
      </c>
      <c r="F25" s="169">
        <f>E25/(105647630/100)*100</f>
        <v>23.403876641624617</v>
      </c>
      <c r="G25" s="159"/>
      <c r="H25" s="105"/>
      <c r="I25" s="159"/>
      <c r="J25" s="163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59"/>
      <c r="DC25" s="159"/>
      <c r="DD25" s="159"/>
      <c r="DE25" s="159"/>
      <c r="DF25" s="159"/>
      <c r="DG25" s="159"/>
      <c r="DH25" s="159"/>
      <c r="DI25" s="159"/>
      <c r="DJ25" s="159"/>
      <c r="DK25" s="159"/>
      <c r="DL25" s="159"/>
      <c r="DM25" s="159"/>
      <c r="DN25" s="159"/>
      <c r="DO25" s="159"/>
      <c r="DP25" s="159"/>
      <c r="DQ25" s="159"/>
      <c r="DR25" s="159"/>
      <c r="DS25" s="159"/>
      <c r="DT25" s="159"/>
      <c r="DU25" s="159"/>
      <c r="DV25" s="159"/>
      <c r="DW25" s="159"/>
      <c r="DX25" s="159"/>
      <c r="DY25" s="159"/>
      <c r="DZ25" s="159"/>
      <c r="EA25" s="159"/>
      <c r="EB25" s="159"/>
      <c r="EC25" s="159"/>
      <c r="ED25" s="159"/>
      <c r="EE25" s="159"/>
      <c r="EF25" s="159"/>
      <c r="EG25" s="159"/>
      <c r="EH25" s="159"/>
      <c r="EI25" s="159"/>
      <c r="EJ25" s="159"/>
      <c r="EK25" s="159"/>
      <c r="EL25" s="159"/>
      <c r="EM25" s="159"/>
      <c r="EN25" s="159"/>
      <c r="EO25" s="159"/>
      <c r="EP25" s="159"/>
      <c r="EQ25" s="159"/>
      <c r="ER25" s="159"/>
      <c r="ES25" s="159"/>
      <c r="ET25" s="159"/>
      <c r="EU25" s="159"/>
      <c r="EV25" s="159"/>
      <c r="EW25" s="159"/>
      <c r="EX25" s="159"/>
      <c r="EY25" s="159"/>
      <c r="EZ25" s="159"/>
      <c r="FA25" s="159"/>
      <c r="FB25" s="159"/>
      <c r="FC25" s="159"/>
      <c r="FD25" s="159"/>
      <c r="FE25" s="159"/>
      <c r="FF25" s="159"/>
      <c r="FG25" s="159"/>
      <c r="FH25" s="159"/>
      <c r="FI25" s="159"/>
      <c r="FJ25" s="159"/>
      <c r="FK25" s="159"/>
      <c r="FL25" s="159"/>
      <c r="FM25" s="159"/>
      <c r="FN25" s="159"/>
      <c r="FO25" s="159"/>
      <c r="FP25" s="159"/>
      <c r="FQ25" s="159"/>
      <c r="FR25" s="159"/>
      <c r="FS25" s="159"/>
      <c r="FT25" s="159"/>
      <c r="FU25" s="159"/>
      <c r="FV25" s="159"/>
      <c r="FW25" s="159"/>
      <c r="FX25" s="159"/>
      <c r="FY25" s="159"/>
      <c r="FZ25" s="159"/>
      <c r="GA25" s="159"/>
      <c r="GB25" s="159"/>
      <c r="GC25" s="159"/>
      <c r="GD25" s="159"/>
      <c r="GE25" s="159"/>
      <c r="GF25" s="159"/>
      <c r="GG25" s="159"/>
      <c r="GH25" s="159"/>
      <c r="GI25" s="159"/>
      <c r="GJ25" s="159"/>
      <c r="GK25" s="159"/>
      <c r="GL25" s="159"/>
      <c r="GM25" s="159"/>
      <c r="GN25" s="159"/>
      <c r="GO25" s="159"/>
      <c r="GP25" s="159"/>
      <c r="GQ25" s="159"/>
      <c r="GR25" s="159"/>
      <c r="GS25" s="159"/>
      <c r="GT25" s="159"/>
      <c r="GU25" s="159"/>
      <c r="GV25" s="159"/>
      <c r="GW25" s="159"/>
      <c r="GX25" s="159"/>
      <c r="GY25" s="159"/>
      <c r="GZ25" s="159"/>
      <c r="HA25" s="159"/>
      <c r="HB25" s="159"/>
      <c r="HC25" s="159"/>
      <c r="HD25" s="159"/>
      <c r="HE25" s="159"/>
      <c r="HF25" s="159"/>
      <c r="HG25" s="159"/>
      <c r="HH25" s="159"/>
      <c r="HI25" s="159"/>
      <c r="HJ25" s="159"/>
      <c r="HK25" s="159"/>
      <c r="HL25" s="159"/>
      <c r="HM25" s="159"/>
      <c r="HN25" s="159"/>
      <c r="HO25" s="159"/>
      <c r="HP25" s="159"/>
      <c r="HQ25" s="159"/>
      <c r="HR25" s="159"/>
      <c r="HS25" s="159"/>
      <c r="HT25" s="159"/>
      <c r="HU25" s="159"/>
      <c r="HV25" s="159"/>
      <c r="HW25" s="159"/>
      <c r="HX25" s="159"/>
      <c r="HY25" s="159"/>
      <c r="HZ25" s="159"/>
      <c r="IA25" s="159"/>
      <c r="IB25" s="159"/>
      <c r="IC25" s="159"/>
      <c r="ID25" s="159"/>
      <c r="IE25" s="159"/>
      <c r="IF25" s="159"/>
      <c r="IG25" s="159"/>
      <c r="IH25" s="159"/>
      <c r="II25" s="159"/>
      <c r="IJ25" s="159"/>
    </row>
    <row r="26" spans="1:244" s="6" customFormat="1" ht="20.25" customHeight="1" x14ac:dyDescent="0.4">
      <c r="A26" s="366"/>
      <c r="B26" s="168" t="s">
        <v>230</v>
      </c>
      <c r="C26" s="164">
        <f>172610914/100</f>
        <v>1726109.14</v>
      </c>
      <c r="D26" s="169">
        <f>C26/(1613217845/100)*100</f>
        <v>10.699789525326011</v>
      </c>
      <c r="E26" s="164">
        <f>23083524/100</f>
        <v>230835.24</v>
      </c>
      <c r="F26" s="169">
        <f>E26/(102003677/100)*100</f>
        <v>22.630090089791565</v>
      </c>
      <c r="G26" s="159"/>
      <c r="H26" s="105"/>
      <c r="I26" s="159"/>
      <c r="J26" s="163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59"/>
      <c r="DC26" s="159"/>
      <c r="DD26" s="159"/>
      <c r="DE26" s="159"/>
      <c r="DF26" s="159"/>
      <c r="DG26" s="159"/>
      <c r="DH26" s="159"/>
      <c r="DI26" s="159"/>
      <c r="DJ26" s="159"/>
      <c r="DK26" s="159"/>
      <c r="DL26" s="159"/>
      <c r="DM26" s="159"/>
      <c r="DN26" s="159"/>
      <c r="DO26" s="159"/>
      <c r="DP26" s="159"/>
      <c r="DQ26" s="159"/>
      <c r="DR26" s="159"/>
      <c r="DS26" s="159"/>
      <c r="DT26" s="159"/>
      <c r="DU26" s="159"/>
      <c r="DV26" s="159"/>
      <c r="DW26" s="159"/>
      <c r="DX26" s="159"/>
      <c r="DY26" s="159"/>
      <c r="DZ26" s="159"/>
      <c r="EA26" s="159"/>
      <c r="EB26" s="159"/>
      <c r="EC26" s="159"/>
      <c r="ED26" s="159"/>
      <c r="EE26" s="159"/>
      <c r="EF26" s="159"/>
      <c r="EG26" s="159"/>
      <c r="EH26" s="159"/>
      <c r="EI26" s="159"/>
      <c r="EJ26" s="159"/>
      <c r="EK26" s="159"/>
      <c r="EL26" s="159"/>
      <c r="EM26" s="159"/>
      <c r="EN26" s="159"/>
      <c r="EO26" s="159"/>
      <c r="EP26" s="159"/>
      <c r="EQ26" s="159"/>
      <c r="ER26" s="159"/>
      <c r="ES26" s="159"/>
      <c r="ET26" s="159"/>
      <c r="EU26" s="159"/>
      <c r="EV26" s="159"/>
      <c r="EW26" s="159"/>
      <c r="EX26" s="159"/>
      <c r="EY26" s="159"/>
      <c r="EZ26" s="159"/>
      <c r="FA26" s="159"/>
      <c r="FB26" s="159"/>
      <c r="FC26" s="159"/>
      <c r="FD26" s="159"/>
      <c r="FE26" s="159"/>
      <c r="FF26" s="159"/>
      <c r="FG26" s="159"/>
      <c r="FH26" s="159"/>
      <c r="FI26" s="159"/>
      <c r="FJ26" s="159"/>
      <c r="FK26" s="159"/>
      <c r="FL26" s="159"/>
      <c r="FM26" s="159"/>
      <c r="FN26" s="159"/>
      <c r="FO26" s="159"/>
      <c r="FP26" s="159"/>
      <c r="FQ26" s="159"/>
      <c r="FR26" s="159"/>
      <c r="FS26" s="159"/>
      <c r="FT26" s="159"/>
      <c r="FU26" s="159"/>
      <c r="FV26" s="159"/>
      <c r="FW26" s="159"/>
      <c r="FX26" s="159"/>
      <c r="FY26" s="159"/>
      <c r="FZ26" s="159"/>
      <c r="GA26" s="159"/>
      <c r="GB26" s="159"/>
      <c r="GC26" s="159"/>
      <c r="GD26" s="159"/>
      <c r="GE26" s="159"/>
      <c r="GF26" s="159"/>
      <c r="GG26" s="159"/>
      <c r="GH26" s="159"/>
      <c r="GI26" s="159"/>
      <c r="GJ26" s="159"/>
      <c r="GK26" s="159"/>
      <c r="GL26" s="159"/>
      <c r="GM26" s="159"/>
      <c r="GN26" s="159"/>
      <c r="GO26" s="159"/>
      <c r="GP26" s="159"/>
      <c r="GQ26" s="159"/>
      <c r="GR26" s="159"/>
      <c r="GS26" s="159"/>
      <c r="GT26" s="159"/>
      <c r="GU26" s="159"/>
      <c r="GV26" s="159"/>
      <c r="GW26" s="159"/>
      <c r="GX26" s="159"/>
      <c r="GY26" s="159"/>
      <c r="GZ26" s="159"/>
      <c r="HA26" s="159"/>
      <c r="HB26" s="159"/>
      <c r="HC26" s="159"/>
      <c r="HD26" s="159"/>
      <c r="HE26" s="159"/>
      <c r="HF26" s="159"/>
      <c r="HG26" s="159"/>
      <c r="HH26" s="159"/>
      <c r="HI26" s="159"/>
      <c r="HJ26" s="159"/>
      <c r="HK26" s="159"/>
      <c r="HL26" s="159"/>
      <c r="HM26" s="159"/>
      <c r="HN26" s="159"/>
      <c r="HO26" s="159"/>
      <c r="HP26" s="159"/>
      <c r="HQ26" s="159"/>
      <c r="HR26" s="159"/>
      <c r="HS26" s="159"/>
      <c r="HT26" s="159"/>
      <c r="HU26" s="159"/>
      <c r="HV26" s="159"/>
      <c r="HW26" s="159"/>
      <c r="HX26" s="159"/>
      <c r="HY26" s="159"/>
      <c r="HZ26" s="159"/>
      <c r="IA26" s="159"/>
      <c r="IB26" s="159"/>
      <c r="IC26" s="159"/>
      <c r="ID26" s="159"/>
      <c r="IE26" s="159"/>
      <c r="IF26" s="159"/>
      <c r="IG26" s="159"/>
      <c r="IH26" s="159"/>
      <c r="II26" s="159"/>
      <c r="IJ26" s="159"/>
    </row>
    <row r="27" spans="1:244" s="6" customFormat="1" ht="20.25" customHeight="1" x14ac:dyDescent="0.4">
      <c r="A27" s="367"/>
      <c r="B27" s="170" t="s">
        <v>231</v>
      </c>
      <c r="C27" s="171">
        <v>1698187</v>
      </c>
      <c r="D27" s="172">
        <f>C27/(1613217845/100)*100</f>
        <v>10.52670601966965</v>
      </c>
      <c r="E27" s="171">
        <v>257846</v>
      </c>
      <c r="F27" s="172">
        <f>E27/(109584228/100)*100</f>
        <v>23.529480903036522</v>
      </c>
      <c r="G27" s="159"/>
      <c r="H27" s="159"/>
      <c r="I27" s="159"/>
      <c r="J27" s="163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59"/>
      <c r="DC27" s="159"/>
      <c r="DD27" s="159"/>
      <c r="DE27" s="159"/>
      <c r="DF27" s="159"/>
      <c r="DG27" s="159"/>
      <c r="DH27" s="159"/>
      <c r="DI27" s="159"/>
      <c r="DJ27" s="159"/>
      <c r="DK27" s="159"/>
      <c r="DL27" s="159"/>
      <c r="DM27" s="159"/>
      <c r="DN27" s="159"/>
      <c r="DO27" s="159"/>
      <c r="DP27" s="159"/>
      <c r="DQ27" s="159"/>
      <c r="DR27" s="159"/>
      <c r="DS27" s="159"/>
      <c r="DT27" s="159"/>
      <c r="DU27" s="159"/>
      <c r="DV27" s="159"/>
      <c r="DW27" s="159"/>
      <c r="DX27" s="159"/>
      <c r="DY27" s="159"/>
      <c r="DZ27" s="159"/>
      <c r="EA27" s="159"/>
      <c r="EB27" s="159"/>
      <c r="EC27" s="159"/>
      <c r="ED27" s="159"/>
      <c r="EE27" s="159"/>
      <c r="EF27" s="159"/>
      <c r="EG27" s="159"/>
      <c r="EH27" s="159"/>
      <c r="EI27" s="159"/>
      <c r="EJ27" s="159"/>
      <c r="EK27" s="159"/>
      <c r="EL27" s="159"/>
      <c r="EM27" s="159"/>
      <c r="EN27" s="159"/>
      <c r="EO27" s="159"/>
      <c r="EP27" s="159"/>
      <c r="EQ27" s="159"/>
      <c r="ER27" s="159"/>
      <c r="ES27" s="159"/>
      <c r="ET27" s="159"/>
      <c r="EU27" s="159"/>
      <c r="EV27" s="159"/>
      <c r="EW27" s="159"/>
      <c r="EX27" s="159"/>
      <c r="EY27" s="159"/>
      <c r="EZ27" s="159"/>
      <c r="FA27" s="159"/>
      <c r="FB27" s="159"/>
      <c r="FC27" s="159"/>
      <c r="FD27" s="159"/>
      <c r="FE27" s="159"/>
      <c r="FF27" s="159"/>
      <c r="FG27" s="159"/>
      <c r="FH27" s="159"/>
      <c r="FI27" s="159"/>
      <c r="FJ27" s="159"/>
      <c r="FK27" s="159"/>
      <c r="FL27" s="159"/>
      <c r="FM27" s="159"/>
      <c r="FN27" s="159"/>
      <c r="FO27" s="159"/>
      <c r="FP27" s="159"/>
      <c r="FQ27" s="159"/>
      <c r="FR27" s="159"/>
      <c r="FS27" s="159"/>
      <c r="FT27" s="159"/>
      <c r="FU27" s="159"/>
      <c r="FV27" s="159"/>
      <c r="FW27" s="159"/>
      <c r="FX27" s="159"/>
      <c r="FY27" s="159"/>
      <c r="FZ27" s="159"/>
      <c r="GA27" s="159"/>
      <c r="GB27" s="159"/>
      <c r="GC27" s="159"/>
      <c r="GD27" s="159"/>
      <c r="GE27" s="159"/>
      <c r="GF27" s="159"/>
      <c r="GG27" s="159"/>
      <c r="GH27" s="159"/>
      <c r="GI27" s="159"/>
      <c r="GJ27" s="159"/>
      <c r="GK27" s="159"/>
      <c r="GL27" s="159"/>
      <c r="GM27" s="159"/>
      <c r="GN27" s="159"/>
      <c r="GO27" s="159"/>
      <c r="GP27" s="159"/>
      <c r="GQ27" s="159"/>
      <c r="GR27" s="159"/>
      <c r="GS27" s="159"/>
      <c r="GT27" s="159"/>
      <c r="GU27" s="159"/>
      <c r="GV27" s="159"/>
      <c r="GW27" s="159"/>
      <c r="GX27" s="159"/>
      <c r="GY27" s="159"/>
      <c r="GZ27" s="159"/>
      <c r="HA27" s="159"/>
      <c r="HB27" s="159"/>
      <c r="HC27" s="159"/>
      <c r="HD27" s="159"/>
      <c r="HE27" s="159"/>
      <c r="HF27" s="159"/>
      <c r="HG27" s="159"/>
      <c r="HH27" s="159"/>
      <c r="HI27" s="159"/>
      <c r="HJ27" s="159"/>
      <c r="HK27" s="159"/>
      <c r="HL27" s="159"/>
      <c r="HM27" s="159"/>
      <c r="HN27" s="159"/>
      <c r="HO27" s="159"/>
      <c r="HP27" s="159"/>
      <c r="HQ27" s="159"/>
      <c r="HR27" s="159"/>
      <c r="HS27" s="159"/>
      <c r="HT27" s="159"/>
      <c r="HU27" s="159"/>
      <c r="HV27" s="159"/>
      <c r="HW27" s="159"/>
      <c r="HX27" s="159"/>
      <c r="HY27" s="159"/>
      <c r="HZ27" s="159"/>
      <c r="IA27" s="159"/>
      <c r="IB27" s="159"/>
      <c r="IC27" s="159"/>
      <c r="ID27" s="159"/>
      <c r="IE27" s="159"/>
      <c r="IF27" s="159"/>
      <c r="IG27" s="159"/>
      <c r="IH27" s="159"/>
      <c r="II27" s="159"/>
      <c r="IJ27" s="159"/>
    </row>
    <row r="28" spans="1:244" s="6" customFormat="1" ht="20.25" customHeight="1" x14ac:dyDescent="0.4">
      <c r="A28" s="358" t="s">
        <v>193</v>
      </c>
      <c r="B28" s="160" t="s">
        <v>212</v>
      </c>
      <c r="C28" s="161">
        <f>511684864/100</f>
        <v>5116848.6399999997</v>
      </c>
      <c r="D28" s="162">
        <f>C28/(1732274434/100)*100</f>
        <v>29.538325680791061</v>
      </c>
      <c r="E28" s="161">
        <f>17561438/100</f>
        <v>175614.38</v>
      </c>
      <c r="F28" s="162">
        <f>E28/(144691486/100)*100</f>
        <v>12.137160579026743</v>
      </c>
      <c r="G28" s="53"/>
      <c r="J28" s="163"/>
    </row>
    <row r="29" spans="1:244" s="6" customFormat="1" ht="20.25" hidden="1" customHeight="1" x14ac:dyDescent="0.4">
      <c r="A29" s="359"/>
      <c r="B29" s="168" t="s">
        <v>194</v>
      </c>
      <c r="C29" s="164">
        <v>5489658</v>
      </c>
      <c r="D29" s="173">
        <v>28.6</v>
      </c>
      <c r="E29" s="166">
        <v>179280</v>
      </c>
      <c r="F29" s="167">
        <v>11.1</v>
      </c>
    </row>
    <row r="30" spans="1:244" s="6" customFormat="1" ht="20.25" hidden="1" customHeight="1" x14ac:dyDescent="0.4">
      <c r="A30" s="359"/>
      <c r="B30" s="168" t="s">
        <v>190</v>
      </c>
      <c r="C30" s="164">
        <v>3952914</v>
      </c>
      <c r="D30" s="173">
        <v>26.3</v>
      </c>
      <c r="E30" s="166">
        <v>89335</v>
      </c>
      <c r="F30" s="167">
        <v>7.2</v>
      </c>
    </row>
    <row r="31" spans="1:244" s="6" customFormat="1" ht="20.25" hidden="1" customHeight="1" x14ac:dyDescent="0.4">
      <c r="A31" s="359"/>
      <c r="B31" s="168" t="s">
        <v>183</v>
      </c>
      <c r="C31" s="164">
        <v>4357651</v>
      </c>
      <c r="D31" s="173">
        <v>27.6</v>
      </c>
      <c r="E31" s="166">
        <v>70529</v>
      </c>
      <c r="F31" s="174" t="s">
        <v>195</v>
      </c>
    </row>
    <row r="32" spans="1:244" s="6" customFormat="1" ht="20.25" hidden="1" customHeight="1" x14ac:dyDescent="0.4">
      <c r="A32" s="359"/>
      <c r="B32" s="168" t="s">
        <v>191</v>
      </c>
      <c r="C32" s="164">
        <v>3895402</v>
      </c>
      <c r="D32" s="173">
        <v>26.1</v>
      </c>
      <c r="E32" s="166">
        <v>57880</v>
      </c>
      <c r="F32" s="174" t="s">
        <v>196</v>
      </c>
    </row>
    <row r="33" spans="1:244" s="6" customFormat="1" ht="20.25" customHeight="1" x14ac:dyDescent="0.4">
      <c r="A33" s="359"/>
      <c r="B33" s="168" t="s">
        <v>186</v>
      </c>
      <c r="C33" s="164">
        <f>449405641/100</f>
        <v>4494056.41</v>
      </c>
      <c r="D33" s="169">
        <f>C33/(1570772365/100)*100</f>
        <v>28.610488127603389</v>
      </c>
      <c r="E33" s="164">
        <f>13595520/100</f>
        <v>135955.20000000001</v>
      </c>
      <c r="F33" s="169">
        <f>E33/(106935288/100)*100</f>
        <v>12.713782563525712</v>
      </c>
      <c r="G33" s="53"/>
    </row>
    <row r="34" spans="1:244" s="6" customFormat="1" ht="20.25" customHeight="1" x14ac:dyDescent="0.4">
      <c r="A34" s="359"/>
      <c r="B34" s="168" t="s">
        <v>197</v>
      </c>
      <c r="C34" s="164">
        <f>441423957/100</f>
        <v>4414239.57</v>
      </c>
      <c r="D34" s="169">
        <f>C34/(1569913099/100)*100</f>
        <v>28.117731948422964</v>
      </c>
      <c r="E34" s="164">
        <f>14625956/100</f>
        <v>146259.56</v>
      </c>
      <c r="F34" s="169">
        <f>E34/(104642793/100)*100</f>
        <v>13.977031366125711</v>
      </c>
    </row>
    <row r="35" spans="1:244" s="6" customFormat="1" ht="20.25" customHeight="1" x14ac:dyDescent="0.4">
      <c r="A35" s="359"/>
      <c r="B35" s="168" t="s">
        <v>198</v>
      </c>
      <c r="C35" s="164">
        <f>422489672/100</f>
        <v>4224896.72</v>
      </c>
      <c r="D35" s="169">
        <f>C35/(1605072356/100)*100</f>
        <v>26.322157404348189</v>
      </c>
      <c r="E35" s="164">
        <f>14069887/100</f>
        <v>140698.87</v>
      </c>
      <c r="F35" s="169">
        <f>E35/(106736391/100)*100</f>
        <v>13.181902505959753</v>
      </c>
    </row>
    <row r="36" spans="1:244" s="6" customFormat="1" ht="20.25" customHeight="1" x14ac:dyDescent="0.4">
      <c r="A36" s="359"/>
      <c r="B36" s="168" t="s">
        <v>213</v>
      </c>
      <c r="C36" s="164">
        <f>411762969/100</f>
        <v>4117629.69</v>
      </c>
      <c r="D36" s="169">
        <f>C36/(1637204164/100)*100</f>
        <v>25.150373915125222</v>
      </c>
      <c r="E36" s="164">
        <f>14310712/100</f>
        <v>143107.12</v>
      </c>
      <c r="F36" s="169">
        <f>E36/(105647630/100)*100</f>
        <v>13.545700930536727</v>
      </c>
    </row>
    <row r="37" spans="1:244" s="6" customFormat="1" ht="20.25" customHeight="1" x14ac:dyDescent="0.4">
      <c r="A37" s="359"/>
      <c r="B37" s="168" t="s">
        <v>230</v>
      </c>
      <c r="C37" s="164">
        <f>402511937/100</f>
        <v>4025119.37</v>
      </c>
      <c r="D37" s="169">
        <f>C37/(1613217845/100)*100</f>
        <v>24.950873079388732</v>
      </c>
      <c r="E37" s="164">
        <f>10158665/100</f>
        <v>101586.65</v>
      </c>
      <c r="F37" s="169">
        <f>E37/(102003677/100)*100</f>
        <v>9.9591164738110365</v>
      </c>
    </row>
    <row r="38" spans="1:244" s="6" customFormat="1" ht="20.25" customHeight="1" x14ac:dyDescent="0.4">
      <c r="A38" s="360"/>
      <c r="B38" s="170" t="s">
        <v>231</v>
      </c>
      <c r="C38" s="171">
        <v>4174529</v>
      </c>
      <c r="D38" s="172">
        <f>C38/(1613217845/100)*100</f>
        <v>25.877032125193232</v>
      </c>
      <c r="E38" s="171">
        <v>102349</v>
      </c>
      <c r="F38" s="172">
        <f>E38/(109584228/100)*100</f>
        <v>9.3397564474332917</v>
      </c>
      <c r="G38" s="159"/>
      <c r="H38" s="159"/>
      <c r="I38" s="105"/>
      <c r="J38" s="163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59"/>
      <c r="DI38" s="159"/>
      <c r="DJ38" s="159"/>
      <c r="DK38" s="159"/>
      <c r="DL38" s="159"/>
      <c r="DM38" s="159"/>
      <c r="DN38" s="159"/>
      <c r="DO38" s="159"/>
      <c r="DP38" s="159"/>
      <c r="DQ38" s="159"/>
      <c r="DR38" s="159"/>
      <c r="DS38" s="159"/>
      <c r="DT38" s="159"/>
      <c r="DU38" s="159"/>
      <c r="DV38" s="159"/>
      <c r="DW38" s="159"/>
      <c r="DX38" s="159"/>
      <c r="DY38" s="159"/>
      <c r="DZ38" s="159"/>
      <c r="EA38" s="159"/>
      <c r="EB38" s="159"/>
      <c r="EC38" s="159"/>
      <c r="ED38" s="159"/>
      <c r="EE38" s="159"/>
      <c r="EF38" s="159"/>
      <c r="EG38" s="159"/>
      <c r="EH38" s="159"/>
      <c r="EI38" s="159"/>
      <c r="EJ38" s="159"/>
      <c r="EK38" s="159"/>
      <c r="EL38" s="159"/>
      <c r="EM38" s="159"/>
      <c r="EN38" s="159"/>
      <c r="EO38" s="159"/>
      <c r="EP38" s="159"/>
      <c r="EQ38" s="159"/>
      <c r="ER38" s="159"/>
      <c r="ES38" s="159"/>
      <c r="ET38" s="159"/>
      <c r="EU38" s="159"/>
      <c r="EV38" s="159"/>
      <c r="EW38" s="159"/>
      <c r="EX38" s="159"/>
      <c r="EY38" s="159"/>
      <c r="EZ38" s="159"/>
      <c r="FA38" s="159"/>
      <c r="FB38" s="159"/>
      <c r="FC38" s="159"/>
      <c r="FD38" s="159"/>
      <c r="FE38" s="159"/>
      <c r="FF38" s="159"/>
      <c r="FG38" s="159"/>
      <c r="FH38" s="159"/>
      <c r="FI38" s="159"/>
      <c r="FJ38" s="159"/>
      <c r="FK38" s="159"/>
      <c r="FL38" s="159"/>
      <c r="FM38" s="159"/>
      <c r="FN38" s="159"/>
      <c r="FO38" s="159"/>
      <c r="FP38" s="159"/>
      <c r="FQ38" s="159"/>
      <c r="FR38" s="159"/>
      <c r="FS38" s="159"/>
      <c r="FT38" s="159"/>
      <c r="FU38" s="159"/>
      <c r="FV38" s="159"/>
      <c r="FW38" s="159"/>
      <c r="FX38" s="159"/>
      <c r="FY38" s="159"/>
      <c r="FZ38" s="159"/>
      <c r="GA38" s="159"/>
      <c r="GB38" s="159"/>
      <c r="GC38" s="159"/>
      <c r="GD38" s="159"/>
      <c r="GE38" s="159"/>
      <c r="GF38" s="159"/>
      <c r="GG38" s="159"/>
      <c r="GH38" s="159"/>
      <c r="GI38" s="159"/>
      <c r="GJ38" s="159"/>
      <c r="GK38" s="159"/>
      <c r="GL38" s="159"/>
      <c r="GM38" s="159"/>
      <c r="GN38" s="159"/>
      <c r="GO38" s="159"/>
      <c r="GP38" s="159"/>
      <c r="GQ38" s="159"/>
      <c r="GR38" s="159"/>
      <c r="GS38" s="159"/>
      <c r="GT38" s="159"/>
      <c r="GU38" s="159"/>
      <c r="GV38" s="159"/>
      <c r="GW38" s="159"/>
      <c r="GX38" s="159"/>
      <c r="GY38" s="159"/>
      <c r="GZ38" s="159"/>
      <c r="HA38" s="159"/>
      <c r="HB38" s="159"/>
      <c r="HC38" s="159"/>
      <c r="HD38" s="159"/>
      <c r="HE38" s="159"/>
      <c r="HF38" s="159"/>
      <c r="HG38" s="159"/>
      <c r="HH38" s="159"/>
      <c r="HI38" s="159"/>
      <c r="HJ38" s="159"/>
      <c r="HK38" s="159"/>
      <c r="HL38" s="159"/>
      <c r="HM38" s="159"/>
      <c r="HN38" s="159"/>
      <c r="HO38" s="159"/>
      <c r="HP38" s="159"/>
      <c r="HQ38" s="159"/>
      <c r="HR38" s="159"/>
      <c r="HS38" s="159"/>
      <c r="HT38" s="159"/>
      <c r="HU38" s="159"/>
      <c r="HV38" s="159"/>
      <c r="HW38" s="159"/>
      <c r="HX38" s="159"/>
      <c r="HY38" s="159"/>
      <c r="HZ38" s="159"/>
      <c r="IA38" s="159"/>
      <c r="IB38" s="159"/>
      <c r="IC38" s="159"/>
      <c r="ID38" s="159"/>
      <c r="IE38" s="159"/>
      <c r="IF38" s="159"/>
      <c r="IG38" s="159"/>
      <c r="IH38" s="159"/>
      <c r="II38" s="159"/>
      <c r="IJ38" s="159"/>
    </row>
    <row r="39" spans="1:244" s="6" customFormat="1" ht="20.25" customHeight="1" x14ac:dyDescent="0.4">
      <c r="A39" s="358" t="s">
        <v>199</v>
      </c>
      <c r="B39" s="160" t="s">
        <v>212</v>
      </c>
      <c r="C39" s="161">
        <f>177175277/100</f>
        <v>1771752.77</v>
      </c>
      <c r="D39" s="162">
        <f>C39/(1732274434/100)*100</f>
        <v>10.227898854968611</v>
      </c>
      <c r="E39" s="161">
        <f>14277600/100</f>
        <v>142776</v>
      </c>
      <c r="F39" s="162">
        <f>E39/(144691486/100)*100</f>
        <v>9.8676158457588858</v>
      </c>
      <c r="G39" s="53"/>
      <c r="J39" s="163"/>
    </row>
    <row r="40" spans="1:244" s="6" customFormat="1" ht="20.25" hidden="1" customHeight="1" x14ac:dyDescent="0.4">
      <c r="A40" s="359"/>
      <c r="B40" s="168" t="s">
        <v>179</v>
      </c>
      <c r="C40" s="164">
        <v>2041323</v>
      </c>
      <c r="D40" s="173">
        <v>10.6</v>
      </c>
      <c r="E40" s="166">
        <v>193066</v>
      </c>
      <c r="F40" s="174" t="s">
        <v>200</v>
      </c>
    </row>
    <row r="41" spans="1:244" s="6" customFormat="1" ht="21.75" hidden="1" customHeight="1" x14ac:dyDescent="0.4">
      <c r="A41" s="359"/>
      <c r="B41" s="168" t="s">
        <v>201</v>
      </c>
      <c r="C41" s="164">
        <v>1666720</v>
      </c>
      <c r="D41" s="173">
        <v>11.1</v>
      </c>
      <c r="E41" s="166">
        <v>153944</v>
      </c>
      <c r="F41" s="167">
        <v>12.3</v>
      </c>
    </row>
    <row r="42" spans="1:244" s="6" customFormat="1" ht="20.25" hidden="1" customHeight="1" x14ac:dyDescent="0.4">
      <c r="A42" s="359"/>
      <c r="B42" s="168" t="s">
        <v>202</v>
      </c>
      <c r="C42" s="164">
        <v>1894927</v>
      </c>
      <c r="D42" s="165" t="s">
        <v>203</v>
      </c>
      <c r="E42" s="166">
        <v>174134</v>
      </c>
      <c r="F42" s="174" t="s">
        <v>204</v>
      </c>
    </row>
    <row r="43" spans="1:244" s="6" customFormat="1" ht="20.25" hidden="1" customHeight="1" x14ac:dyDescent="0.4">
      <c r="A43" s="359"/>
      <c r="B43" s="168" t="s">
        <v>191</v>
      </c>
      <c r="C43" s="164">
        <v>1498769</v>
      </c>
      <c r="D43" s="165" t="s">
        <v>192</v>
      </c>
      <c r="E43" s="164">
        <v>183845</v>
      </c>
      <c r="F43" s="174" t="s">
        <v>205</v>
      </c>
    </row>
    <row r="44" spans="1:244" s="6" customFormat="1" ht="20.25" customHeight="1" x14ac:dyDescent="0.4">
      <c r="A44" s="359"/>
      <c r="B44" s="168" t="s">
        <v>186</v>
      </c>
      <c r="C44" s="164">
        <f>184572883/100</f>
        <v>1845728.83</v>
      </c>
      <c r="D44" s="169">
        <f>C44/(1570772365/100)*100</f>
        <v>11.750453923984077</v>
      </c>
      <c r="E44" s="164">
        <f>21135333/100</f>
        <v>211353.33</v>
      </c>
      <c r="F44" s="169">
        <f>E44/(106935288/100)*100</f>
        <v>19.764600998689975</v>
      </c>
    </row>
    <row r="45" spans="1:244" s="6" customFormat="1" ht="20.25" customHeight="1" x14ac:dyDescent="0.4">
      <c r="A45" s="359"/>
      <c r="B45" s="168" t="s">
        <v>197</v>
      </c>
      <c r="C45" s="164">
        <f>181018309/100</f>
        <v>1810183.09</v>
      </c>
      <c r="D45" s="169">
        <f>C45/(1569913099/100)*100</f>
        <v>11.530466821081031</v>
      </c>
      <c r="E45" s="164">
        <f>20098882/100</f>
        <v>200988.82</v>
      </c>
      <c r="F45" s="169">
        <f>E45/(104642793/100)*100</f>
        <v>19.207134503758898</v>
      </c>
    </row>
    <row r="46" spans="1:244" s="6" customFormat="1" ht="20.25" customHeight="1" x14ac:dyDescent="0.4">
      <c r="A46" s="359"/>
      <c r="B46" s="168" t="s">
        <v>188</v>
      </c>
      <c r="C46" s="164">
        <f>205124794/100</f>
        <v>2051247.94</v>
      </c>
      <c r="D46" s="169">
        <f>C46/(1605072356/100)*100</f>
        <v>12.779784863480634</v>
      </c>
      <c r="E46" s="164">
        <f>21540688/100</f>
        <v>215406.88</v>
      </c>
      <c r="F46" s="169">
        <f>E46/(106736391/100)*100</f>
        <v>20.18120324117011</v>
      </c>
    </row>
    <row r="47" spans="1:244" s="6" customFormat="1" ht="20.25" customHeight="1" x14ac:dyDescent="0.4">
      <c r="A47" s="359"/>
      <c r="B47" s="168" t="s">
        <v>213</v>
      </c>
      <c r="C47" s="164">
        <f>195094369/100</f>
        <v>1950943.69</v>
      </c>
      <c r="D47" s="169">
        <f>C47/(1637204164/100)*100</f>
        <v>11.91631277820278</v>
      </c>
      <c r="E47" s="164">
        <f>18192875/100</f>
        <v>181928.75</v>
      </c>
      <c r="F47" s="169">
        <f>E47/(105647630/100)*100</f>
        <v>17.220334237502534</v>
      </c>
    </row>
    <row r="48" spans="1:244" s="6" customFormat="1" ht="20.25" customHeight="1" x14ac:dyDescent="0.4">
      <c r="A48" s="359"/>
      <c r="B48" s="168" t="s">
        <v>230</v>
      </c>
      <c r="C48" s="164">
        <f>208019466/100</f>
        <v>2080194.66</v>
      </c>
      <c r="D48" s="169">
        <f>C48/(1613217845/100)*100</f>
        <v>12.894691603166589</v>
      </c>
      <c r="E48" s="164">
        <f>16896814/100</f>
        <v>168968.14</v>
      </c>
      <c r="F48" s="169">
        <f>E48/(102003677/100)*100</f>
        <v>16.564906772919567</v>
      </c>
    </row>
    <row r="49" spans="1:244" s="6" customFormat="1" ht="20.25" customHeight="1" x14ac:dyDescent="0.4">
      <c r="A49" s="360"/>
      <c r="B49" s="170" t="s">
        <v>231</v>
      </c>
      <c r="C49" s="171">
        <v>2056811</v>
      </c>
      <c r="D49" s="172">
        <f>C49/(1613217845/100)*100</f>
        <v>12.749741185760316</v>
      </c>
      <c r="E49" s="171">
        <v>165760</v>
      </c>
      <c r="F49" s="172">
        <f>E49/(109584228/100)*100</f>
        <v>15.126264337966591</v>
      </c>
      <c r="G49" s="159"/>
      <c r="H49" s="159"/>
      <c r="I49" s="159"/>
      <c r="J49" s="163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59"/>
      <c r="BR49" s="159"/>
      <c r="BS49" s="159"/>
      <c r="BT49" s="159"/>
      <c r="BU49" s="159"/>
      <c r="BV49" s="159"/>
      <c r="BW49" s="159"/>
      <c r="BX49" s="159"/>
      <c r="BY49" s="159"/>
      <c r="BZ49" s="159"/>
      <c r="CA49" s="159"/>
      <c r="CB49" s="159"/>
      <c r="CC49" s="159"/>
      <c r="CD49" s="159"/>
      <c r="CE49" s="159"/>
      <c r="CF49" s="159"/>
      <c r="CG49" s="159"/>
      <c r="CH49" s="159"/>
      <c r="CI49" s="159"/>
      <c r="CJ49" s="159"/>
      <c r="CK49" s="159"/>
      <c r="CL49" s="159"/>
      <c r="CM49" s="159"/>
      <c r="CN49" s="159"/>
      <c r="CO49" s="159"/>
      <c r="CP49" s="159"/>
      <c r="CQ49" s="159"/>
      <c r="CR49" s="159"/>
      <c r="CS49" s="159"/>
      <c r="CT49" s="159"/>
      <c r="CU49" s="159"/>
      <c r="CV49" s="159"/>
      <c r="CW49" s="159"/>
      <c r="CX49" s="159"/>
      <c r="CY49" s="159"/>
      <c r="CZ49" s="159"/>
      <c r="DA49" s="159"/>
      <c r="DB49" s="159"/>
      <c r="DC49" s="159"/>
      <c r="DD49" s="159"/>
      <c r="DE49" s="159"/>
      <c r="DF49" s="159"/>
      <c r="DG49" s="159"/>
      <c r="DH49" s="159"/>
      <c r="DI49" s="159"/>
      <c r="DJ49" s="159"/>
      <c r="DK49" s="159"/>
      <c r="DL49" s="159"/>
      <c r="DM49" s="159"/>
      <c r="DN49" s="159"/>
      <c r="DO49" s="159"/>
      <c r="DP49" s="159"/>
      <c r="DQ49" s="159"/>
      <c r="DR49" s="159"/>
      <c r="DS49" s="159"/>
      <c r="DT49" s="159"/>
      <c r="DU49" s="159"/>
      <c r="DV49" s="159"/>
      <c r="DW49" s="159"/>
      <c r="DX49" s="159"/>
      <c r="DY49" s="159"/>
      <c r="DZ49" s="159"/>
      <c r="EA49" s="159"/>
      <c r="EB49" s="159"/>
      <c r="EC49" s="159"/>
      <c r="ED49" s="159"/>
      <c r="EE49" s="159"/>
      <c r="EF49" s="159"/>
      <c r="EG49" s="159"/>
      <c r="EH49" s="159"/>
      <c r="EI49" s="159"/>
      <c r="EJ49" s="159"/>
      <c r="EK49" s="159"/>
      <c r="EL49" s="159"/>
      <c r="EM49" s="159"/>
      <c r="EN49" s="159"/>
      <c r="EO49" s="159"/>
      <c r="EP49" s="159"/>
      <c r="EQ49" s="159"/>
      <c r="ER49" s="159"/>
      <c r="ES49" s="159"/>
      <c r="ET49" s="159"/>
      <c r="EU49" s="159"/>
      <c r="EV49" s="159"/>
      <c r="EW49" s="159"/>
      <c r="EX49" s="159"/>
      <c r="EY49" s="159"/>
      <c r="EZ49" s="159"/>
      <c r="FA49" s="159"/>
      <c r="FB49" s="159"/>
      <c r="FC49" s="159"/>
      <c r="FD49" s="159"/>
      <c r="FE49" s="159"/>
      <c r="FF49" s="159"/>
      <c r="FG49" s="159"/>
      <c r="FH49" s="159"/>
      <c r="FI49" s="159"/>
      <c r="FJ49" s="159"/>
      <c r="FK49" s="159"/>
      <c r="FL49" s="159"/>
      <c r="FM49" s="159"/>
      <c r="FN49" s="159"/>
      <c r="FO49" s="159"/>
      <c r="FP49" s="159"/>
      <c r="FQ49" s="159"/>
      <c r="FR49" s="159"/>
      <c r="FS49" s="159"/>
      <c r="FT49" s="159"/>
      <c r="FU49" s="159"/>
      <c r="FV49" s="159"/>
      <c r="FW49" s="159"/>
      <c r="FX49" s="159"/>
      <c r="FY49" s="159"/>
      <c r="FZ49" s="159"/>
      <c r="GA49" s="159"/>
      <c r="GB49" s="159"/>
      <c r="GC49" s="159"/>
      <c r="GD49" s="159"/>
      <c r="GE49" s="159"/>
      <c r="GF49" s="159"/>
      <c r="GG49" s="159"/>
      <c r="GH49" s="159"/>
      <c r="GI49" s="159"/>
      <c r="GJ49" s="159"/>
      <c r="GK49" s="159"/>
      <c r="GL49" s="159"/>
      <c r="GM49" s="159"/>
      <c r="GN49" s="159"/>
      <c r="GO49" s="159"/>
      <c r="GP49" s="159"/>
      <c r="GQ49" s="159"/>
      <c r="GR49" s="159"/>
      <c r="GS49" s="159"/>
      <c r="GT49" s="159"/>
      <c r="GU49" s="159"/>
      <c r="GV49" s="159"/>
      <c r="GW49" s="159"/>
      <c r="GX49" s="159"/>
      <c r="GY49" s="159"/>
      <c r="GZ49" s="159"/>
      <c r="HA49" s="159"/>
      <c r="HB49" s="159"/>
      <c r="HC49" s="159"/>
      <c r="HD49" s="159"/>
      <c r="HE49" s="159"/>
      <c r="HF49" s="159"/>
      <c r="HG49" s="159"/>
      <c r="HH49" s="159"/>
      <c r="HI49" s="159"/>
      <c r="HJ49" s="159"/>
      <c r="HK49" s="159"/>
      <c r="HL49" s="159"/>
      <c r="HM49" s="159"/>
      <c r="HN49" s="159"/>
      <c r="HO49" s="159"/>
      <c r="HP49" s="159"/>
      <c r="HQ49" s="159"/>
      <c r="HR49" s="159"/>
      <c r="HS49" s="159"/>
      <c r="HT49" s="159"/>
      <c r="HU49" s="159"/>
      <c r="HV49" s="159"/>
      <c r="HW49" s="159"/>
      <c r="HX49" s="159"/>
      <c r="HY49" s="159"/>
      <c r="HZ49" s="159"/>
      <c r="IA49" s="159"/>
      <c r="IB49" s="159"/>
      <c r="IC49" s="159"/>
      <c r="ID49" s="159"/>
      <c r="IE49" s="159"/>
      <c r="IF49" s="159"/>
      <c r="IG49" s="159"/>
      <c r="IH49" s="159"/>
      <c r="II49" s="159"/>
      <c r="IJ49" s="159"/>
    </row>
    <row r="50" spans="1:244" s="6" customFormat="1" ht="15" customHeight="1" x14ac:dyDescent="0.4">
      <c r="A50" s="105" t="s">
        <v>242</v>
      </c>
      <c r="B50" s="53"/>
      <c r="C50" s="53"/>
      <c r="D50" s="53"/>
      <c r="E50" s="53"/>
      <c r="F50" s="53"/>
    </row>
    <row r="51" spans="1:244" s="6" customFormat="1" ht="20.25" customHeight="1" x14ac:dyDescent="0.4">
      <c r="A51" s="159"/>
      <c r="D51" s="26"/>
    </row>
    <row r="52" spans="1:244" s="6" customFormat="1" ht="20.25" customHeight="1" x14ac:dyDescent="0.4">
      <c r="D52" s="26"/>
    </row>
    <row r="53" spans="1:244" s="6" customFormat="1" ht="20.25" customHeight="1" x14ac:dyDescent="0.15">
      <c r="A53" s="2"/>
      <c r="B53" s="2"/>
      <c r="C53" s="2"/>
      <c r="D53" s="29"/>
      <c r="E53" s="2"/>
      <c r="F53" s="2"/>
    </row>
    <row r="54" spans="1:244" s="6" customFormat="1" ht="20.25" customHeight="1" x14ac:dyDescent="0.15">
      <c r="A54" s="2"/>
      <c r="B54" s="2"/>
      <c r="C54" s="2"/>
      <c r="D54" s="29"/>
      <c r="E54" s="2"/>
      <c r="F54" s="2"/>
    </row>
    <row r="55" spans="1:244" s="6" customFormat="1" ht="20.25" customHeight="1" x14ac:dyDescent="0.15">
      <c r="A55" s="2"/>
      <c r="B55" s="2"/>
      <c r="C55" s="2"/>
      <c r="D55" s="29"/>
      <c r="E55" s="21"/>
      <c r="F55" s="2"/>
    </row>
    <row r="56" spans="1:244" s="6" customFormat="1" ht="20.25" customHeight="1" x14ac:dyDescent="0.15">
      <c r="A56" s="2"/>
      <c r="B56" s="2"/>
      <c r="C56" s="2"/>
      <c r="D56" s="29"/>
      <c r="E56" s="2"/>
      <c r="F56" s="2"/>
    </row>
  </sheetData>
  <mergeCells count="6">
    <mergeCell ref="A39:A49"/>
    <mergeCell ref="C2:D2"/>
    <mergeCell ref="E2:F2"/>
    <mergeCell ref="A5:A16"/>
    <mergeCell ref="A28:A38"/>
    <mergeCell ref="A17:A27"/>
  </mergeCells>
  <phoneticPr fontId="2"/>
  <printOptions gridLinesSet="0"/>
  <pageMargins left="0.78740157480314965" right="0.78740157480314965" top="0.78740157480314965" bottom="0.78740157480314965" header="0" footer="0"/>
  <pageSetup paperSize="9" scale="96" firstPageNumber="8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E1</vt:lpstr>
      <vt:lpstr>E2</vt:lpstr>
      <vt:lpstr>E3</vt:lpstr>
      <vt:lpstr>E4</vt:lpstr>
      <vt:lpstr>E5</vt:lpstr>
      <vt:lpstr>E6</vt:lpstr>
      <vt:lpstr>E7</vt:lpstr>
      <vt:lpstr>'E2'!Print_Area</vt:lpstr>
      <vt:lpstr>'E3'!Print_Area</vt:lpstr>
      <vt:lpstr>'E4'!Print_Area</vt:lpstr>
      <vt:lpstr>'E6'!Print_Area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2020-03-16T03:00:52Z</dcterms:modified>
</cp:coreProperties>
</file>