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J:\企画政策課\企画調整\09総合計画\22市民意識調査（H17～）\R4市民意識調査\集計結果（委託先から）\20220715成果品\02集計表\"/>
    </mc:Choice>
  </mc:AlternateContent>
  <xr:revisionPtr revIDLastSave="0" documentId="13_ncr:1_{A2358DA9-A508-43CF-992E-98DD6FA354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2" sheetId="10" r:id="rId2"/>
    <sheet name="3" sheetId="2" r:id="rId3"/>
    <sheet name="4" sheetId="3" r:id="rId4"/>
    <sheet name="5" sheetId="4" r:id="rId5"/>
    <sheet name="6" sheetId="5" r:id="rId6"/>
    <sheet name="7" sheetId="6" r:id="rId7"/>
    <sheet name="8" sheetId="7" r:id="rId8"/>
    <sheet name="9" sheetId="8" r:id="rId9"/>
    <sheet name="10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5" l="1"/>
  <c r="U6" i="5"/>
  <c r="U4" i="5"/>
  <c r="U4" i="12"/>
  <c r="G4" i="12"/>
  <c r="G5" i="8"/>
  <c r="A9" i="12" l="1"/>
  <c r="E4" i="12"/>
  <c r="Y10" i="7"/>
  <c r="F5" i="7"/>
  <c r="T5" i="7" s="1"/>
  <c r="S4" i="6"/>
  <c r="B6" i="5"/>
  <c r="D4" i="3"/>
  <c r="B4" i="3"/>
  <c r="Q4" i="2"/>
  <c r="I4" i="2"/>
  <c r="P10" i="10"/>
  <c r="X4" i="10"/>
  <c r="F4" i="10"/>
  <c r="W9" i="1"/>
  <c r="M9" i="1"/>
  <c r="E9" i="1"/>
  <c r="V4" i="1"/>
  <c r="E4" i="3" l="1"/>
  <c r="L4" i="3"/>
  <c r="J4" i="2"/>
  <c r="K4" i="2" s="1"/>
  <c r="A4" i="6"/>
  <c r="T7" i="5"/>
  <c r="P7" i="5"/>
  <c r="L7" i="5"/>
  <c r="H7" i="5"/>
  <c r="D7" i="5"/>
  <c r="S7" i="5"/>
  <c r="K7" i="5"/>
  <c r="G7" i="5"/>
  <c r="N7" i="5"/>
  <c r="F7" i="5"/>
  <c r="Q7" i="5"/>
  <c r="M7" i="5"/>
  <c r="E7" i="5"/>
  <c r="F4" i="2"/>
  <c r="I9" i="2"/>
  <c r="K9" i="2"/>
  <c r="C4" i="3"/>
  <c r="B8" i="5"/>
  <c r="A9" i="6"/>
  <c r="S4" i="1"/>
  <c r="K4" i="3"/>
  <c r="P4" i="6"/>
  <c r="J4" i="3"/>
  <c r="D5" i="7"/>
  <c r="V5" i="7"/>
  <c r="W4" i="1"/>
  <c r="X4" i="1" s="1"/>
  <c r="F4" i="3"/>
  <c r="H4" i="3"/>
  <c r="B9" i="3" s="1"/>
  <c r="I4" i="3"/>
  <c r="B4" i="5"/>
  <c r="T4" i="6"/>
  <c r="K9" i="6" s="1"/>
  <c r="D10" i="7"/>
  <c r="F10" i="7"/>
  <c r="K10" i="7" s="1"/>
  <c r="M10" i="7"/>
  <c r="Q9" i="2"/>
  <c r="G4" i="3" s="1"/>
  <c r="D9" i="3" s="1"/>
  <c r="U7" i="5" l="1"/>
  <c r="C9" i="3"/>
  <c r="A4" i="4" s="1"/>
  <c r="G4" i="4" s="1"/>
  <c r="G5" i="4" s="1"/>
  <c r="U5" i="5"/>
  <c r="G9" i="3"/>
  <c r="L9" i="3" s="1"/>
  <c r="L10" i="3" s="1"/>
  <c r="U4" i="6"/>
  <c r="U5" i="6" s="1"/>
  <c r="M4" i="3"/>
  <c r="M5" i="3" s="1"/>
  <c r="C10" i="12"/>
  <c r="D10" i="12"/>
  <c r="E10" i="12"/>
  <c r="F10" i="12"/>
  <c r="G10" i="12"/>
  <c r="H10" i="12"/>
  <c r="I10" i="12"/>
  <c r="J10" i="12"/>
  <c r="B10" i="12"/>
  <c r="S5" i="12"/>
  <c r="T5" i="12"/>
  <c r="U5" i="12"/>
  <c r="R5" i="12"/>
  <c r="I5" i="12"/>
  <c r="J5" i="12"/>
  <c r="K5" i="12"/>
  <c r="L5" i="12"/>
  <c r="M5" i="12"/>
  <c r="H5" i="12"/>
  <c r="C5" i="12"/>
  <c r="D5" i="12"/>
  <c r="E5" i="12"/>
  <c r="B5" i="12"/>
  <c r="C6" i="8"/>
  <c r="D6" i="8"/>
  <c r="E6" i="8"/>
  <c r="F6" i="8"/>
  <c r="G6" i="8"/>
  <c r="B6" i="8"/>
  <c r="T11" i="7"/>
  <c r="U11" i="7"/>
  <c r="V11" i="7"/>
  <c r="W11" i="7"/>
  <c r="X11" i="7"/>
  <c r="Y11" i="7"/>
  <c r="S11" i="7"/>
  <c r="H11" i="7"/>
  <c r="I11" i="7"/>
  <c r="J11" i="7"/>
  <c r="K11" i="7"/>
  <c r="G11" i="7"/>
  <c r="C11" i="7"/>
  <c r="D11" i="7"/>
  <c r="B11" i="7"/>
  <c r="H6" i="7"/>
  <c r="I6" i="7"/>
  <c r="J6" i="7"/>
  <c r="K6" i="7"/>
  <c r="L6" i="7"/>
  <c r="M6" i="7"/>
  <c r="N6" i="7"/>
  <c r="O6" i="7"/>
  <c r="P6" i="7"/>
  <c r="Q6" i="7"/>
  <c r="R6" i="7"/>
  <c r="S6" i="7"/>
  <c r="T6" i="7"/>
  <c r="C6" i="7"/>
  <c r="D6" i="7"/>
  <c r="B6" i="7"/>
  <c r="M10" i="6"/>
  <c r="N10" i="6"/>
  <c r="O10" i="6"/>
  <c r="P10" i="6"/>
  <c r="Q10" i="6"/>
  <c r="R10" i="6"/>
  <c r="S10" i="6"/>
  <c r="T10" i="6"/>
  <c r="U10" i="6"/>
  <c r="L10" i="6"/>
  <c r="C10" i="6"/>
  <c r="D10" i="6"/>
  <c r="E10" i="6"/>
  <c r="F10" i="6"/>
  <c r="G10" i="6"/>
  <c r="H10" i="6"/>
  <c r="B10" i="6"/>
  <c r="T5" i="6"/>
  <c r="S5" i="6"/>
  <c r="M5" i="6"/>
  <c r="N5" i="6"/>
  <c r="O5" i="6"/>
  <c r="P5" i="6"/>
  <c r="L5" i="6"/>
  <c r="C5" i="6"/>
  <c r="D5" i="6"/>
  <c r="E5" i="6"/>
  <c r="F5" i="6"/>
  <c r="H5" i="6"/>
  <c r="B5" i="6"/>
  <c r="D9" i="5"/>
  <c r="E9" i="5"/>
  <c r="I9" i="5"/>
  <c r="J9" i="5"/>
  <c r="K9" i="5"/>
  <c r="M9" i="5"/>
  <c r="N9" i="5"/>
  <c r="P9" i="5"/>
  <c r="S9" i="5"/>
  <c r="T9" i="5"/>
  <c r="U9" i="5"/>
  <c r="C9" i="5"/>
  <c r="E5" i="5"/>
  <c r="F5" i="5"/>
  <c r="G5" i="5"/>
  <c r="J5" i="5"/>
  <c r="K5" i="5"/>
  <c r="L5" i="5"/>
  <c r="M5" i="5"/>
  <c r="S5" i="5"/>
  <c r="T5" i="5"/>
  <c r="D5" i="4"/>
  <c r="E5" i="4"/>
  <c r="B5" i="4"/>
  <c r="D10" i="3"/>
  <c r="B10" i="3"/>
  <c r="I5" i="3"/>
  <c r="C5" i="3"/>
  <c r="D5" i="3"/>
  <c r="E5" i="3"/>
  <c r="F5" i="3"/>
  <c r="G5" i="3"/>
  <c r="H5" i="3"/>
  <c r="J5" i="3"/>
  <c r="K5" i="3"/>
  <c r="L5" i="3"/>
  <c r="B5" i="3"/>
  <c r="Q10" i="10"/>
  <c r="R10" i="10"/>
  <c r="S10" i="10"/>
  <c r="T10" i="10"/>
  <c r="U10" i="10"/>
  <c r="V10" i="10"/>
  <c r="C10" i="10"/>
  <c r="D10" i="10"/>
  <c r="E10" i="10"/>
  <c r="F10" i="10"/>
  <c r="G10" i="10"/>
  <c r="H10" i="10"/>
  <c r="I10" i="10"/>
  <c r="J10" i="10"/>
  <c r="K10" i="10"/>
  <c r="L10" i="10"/>
  <c r="M10" i="10"/>
  <c r="B10" i="10"/>
  <c r="V5" i="10"/>
  <c r="W5" i="10"/>
  <c r="X5" i="10"/>
  <c r="U5" i="10"/>
  <c r="O5" i="10"/>
  <c r="P5" i="10"/>
  <c r="Q5" i="10"/>
  <c r="N5" i="10"/>
  <c r="C5" i="10"/>
  <c r="D5" i="10"/>
  <c r="E5" i="10"/>
  <c r="F5" i="10"/>
  <c r="B5" i="10"/>
  <c r="Q10" i="1"/>
  <c r="R10" i="1"/>
  <c r="S10" i="1"/>
  <c r="T10" i="1"/>
  <c r="U10" i="1"/>
  <c r="V10" i="1"/>
  <c r="W10" i="1"/>
  <c r="P10" i="1"/>
  <c r="I10" i="1"/>
  <c r="J10" i="1"/>
  <c r="K10" i="1"/>
  <c r="L10" i="1"/>
  <c r="M10" i="1"/>
  <c r="H10" i="1"/>
  <c r="C10" i="1"/>
  <c r="D10" i="1"/>
  <c r="E10" i="1"/>
  <c r="B10" i="1"/>
  <c r="W5" i="1"/>
  <c r="X5" i="1"/>
  <c r="V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B5" i="1"/>
  <c r="M10" i="2"/>
  <c r="N10" i="2"/>
  <c r="O10" i="2"/>
  <c r="P10" i="2"/>
  <c r="Q10" i="2"/>
  <c r="L10" i="2"/>
  <c r="C10" i="2"/>
  <c r="D10" i="2"/>
  <c r="E10" i="2"/>
  <c r="F10" i="2"/>
  <c r="G10" i="2"/>
  <c r="H10" i="2"/>
  <c r="I10" i="2"/>
  <c r="B10" i="2"/>
  <c r="O5" i="2"/>
  <c r="P5" i="2"/>
  <c r="Q5" i="2"/>
  <c r="N5" i="2"/>
  <c r="J5" i="2"/>
  <c r="K5" i="2"/>
  <c r="I5" i="2"/>
  <c r="C5" i="2"/>
  <c r="D5" i="2"/>
  <c r="E5" i="2"/>
  <c r="F5" i="2"/>
  <c r="B5" i="2"/>
  <c r="K10" i="3" l="1"/>
  <c r="C5" i="4"/>
  <c r="E9" i="3"/>
  <c r="E10" i="3" s="1"/>
  <c r="C10" i="3"/>
  <c r="F5" i="4"/>
  <c r="J10" i="3"/>
  <c r="H10" i="3"/>
  <c r="I10" i="3"/>
</calcChain>
</file>

<file path=xl/sharedStrings.xml><?xml version="1.0" encoding="utf-8"?>
<sst xmlns="http://schemas.openxmlformats.org/spreadsheetml/2006/main" count="388" uniqueCount="231">
  <si>
    <t>問１　居住地区</t>
  </si>
  <si>
    <t xml:space="preserve">  調査数                      </t>
  </si>
  <si>
    <t xml:space="preserve">栄川中学校区                  </t>
  </si>
  <si>
    <t xml:space="preserve">東中学校区                    </t>
  </si>
  <si>
    <t xml:space="preserve">西中学校区                    </t>
  </si>
  <si>
    <t xml:space="preserve">桜が丘中学校区                </t>
  </si>
  <si>
    <t xml:space="preserve">原野谷中学校区                </t>
  </si>
  <si>
    <t xml:space="preserve">北中学校区                    </t>
  </si>
  <si>
    <t xml:space="preserve">城東中学校区                  </t>
  </si>
  <si>
    <t xml:space="preserve">大浜中学校区                  </t>
  </si>
  <si>
    <t xml:space="preserve">大須賀中学校区                </t>
  </si>
  <si>
    <t xml:space="preserve">掛川市内だが、わからない      </t>
  </si>
  <si>
    <t xml:space="preserve">森町                          </t>
  </si>
  <si>
    <t xml:space="preserve">菊川市                        </t>
  </si>
  <si>
    <t xml:space="preserve">袋井市                        </t>
  </si>
  <si>
    <t xml:space="preserve">磐田市                        </t>
  </si>
  <si>
    <t xml:space="preserve">御前崎市                      </t>
  </si>
  <si>
    <t xml:space="preserve">島田市                        </t>
  </si>
  <si>
    <t xml:space="preserve">その他の市町                  </t>
  </si>
  <si>
    <t xml:space="preserve">  無回答                      </t>
  </si>
  <si>
    <t xml:space="preserve">『掛川市』                    </t>
  </si>
  <si>
    <t xml:space="preserve">『その他の市町』              </t>
  </si>
  <si>
    <t>問２　性別</t>
  </si>
  <si>
    <t>問３　世帯構成</t>
  </si>
  <si>
    <t>問４　同居人数</t>
  </si>
  <si>
    <t xml:space="preserve">男性                          </t>
  </si>
  <si>
    <t xml:space="preserve">女性                          </t>
  </si>
  <si>
    <t xml:space="preserve">その他                        </t>
  </si>
  <si>
    <t xml:space="preserve">ひとり暮らし（寮・宿舎又はアパート）                        </t>
  </si>
  <si>
    <t xml:space="preserve">ひとり親世帯（父親又は母親と本人）                          </t>
  </si>
  <si>
    <t xml:space="preserve">核家族・二世代世帯（両親と本人、兄弟姉妹等）                </t>
  </si>
  <si>
    <t xml:space="preserve">三世代世帯・多世代世帯（自分と親と祖父母等）                </t>
  </si>
  <si>
    <t xml:space="preserve">１人                          </t>
  </si>
  <si>
    <t xml:space="preserve">２人                          </t>
  </si>
  <si>
    <t xml:space="preserve">３人                          </t>
  </si>
  <si>
    <t xml:space="preserve">４人                          </t>
  </si>
  <si>
    <t xml:space="preserve">５人                          </t>
  </si>
  <si>
    <t xml:space="preserve">６人                          </t>
  </si>
  <si>
    <t xml:space="preserve">７人以上                      </t>
  </si>
  <si>
    <t>問５　兄弟姉妹の人数</t>
  </si>
  <si>
    <t>問５- ４　兄弟姉妹の人数</t>
  </si>
  <si>
    <t>問６　通学している高校</t>
  </si>
  <si>
    <t>問７　掛川市に愛着があるか</t>
  </si>
  <si>
    <t xml:space="preserve">４人以上                      </t>
  </si>
  <si>
    <t xml:space="preserve">  平  均                      </t>
  </si>
  <si>
    <t xml:space="preserve">  最小値                      </t>
  </si>
  <si>
    <t xml:space="preserve">  最大値                      </t>
  </si>
  <si>
    <t xml:space="preserve">掛川西高等学校                </t>
  </si>
  <si>
    <t xml:space="preserve">掛川東高等学校                </t>
  </si>
  <si>
    <t xml:space="preserve">掛川工業高等学校              </t>
  </si>
  <si>
    <t xml:space="preserve">横須賀高等学校                </t>
  </si>
  <si>
    <t xml:space="preserve">愛着がある                    </t>
  </si>
  <si>
    <t xml:space="preserve">愛着はない                    </t>
  </si>
  <si>
    <t xml:space="preserve">どちらともいえない            </t>
  </si>
  <si>
    <t xml:space="preserve"> </t>
  </si>
  <si>
    <t>問８　普段大切にしている時間</t>
  </si>
  <si>
    <t xml:space="preserve">問10　居住地区の行事や活動への参加状況    </t>
  </si>
  <si>
    <t xml:space="preserve">家族との時間（会話）          </t>
  </si>
  <si>
    <t xml:space="preserve">友人との時間（会話）          </t>
  </si>
  <si>
    <t xml:space="preserve">１人でいる時間                </t>
  </si>
  <si>
    <t xml:space="preserve">勉強の時間                    </t>
  </si>
  <si>
    <t xml:space="preserve">部活動（クラブ活動）の時間    </t>
  </si>
  <si>
    <t xml:space="preserve">アルバイトの時間              </t>
  </si>
  <si>
    <t xml:space="preserve">娯楽や趣味の時間              </t>
  </si>
  <si>
    <t xml:space="preserve">自然とふれあう時間            </t>
  </si>
  <si>
    <t xml:space="preserve">ＳＮＳなどを通じたネットをする時間                          </t>
  </si>
  <si>
    <t>祭り等地域の行事に参加する時間</t>
  </si>
  <si>
    <t xml:space="preserve">参加している                  </t>
  </si>
  <si>
    <t xml:space="preserve">どちらかといえば参加している  </t>
  </si>
  <si>
    <t>どちらかといえば参加していない</t>
  </si>
  <si>
    <t xml:space="preserve">参加していない                </t>
  </si>
  <si>
    <t xml:space="preserve">『参加している』              </t>
  </si>
  <si>
    <t xml:space="preserve">『参加していない』            </t>
  </si>
  <si>
    <t xml:space="preserve">問11　地域活性化のために取り組んでいこうと思うことはあるか  </t>
  </si>
  <si>
    <t>問12　高校卒業後の進路希望</t>
  </si>
  <si>
    <t xml:space="preserve">問13　大学や専門学校等の卒業後の就職希望場所    </t>
  </si>
  <si>
    <t xml:space="preserve">あると思う                    </t>
  </si>
  <si>
    <t xml:space="preserve">ないと思う                    </t>
  </si>
  <si>
    <t xml:space="preserve">県内の大学・専門学校等へ進学したい                          </t>
  </si>
  <si>
    <t xml:space="preserve">県外の大学・専門学校等へ進学したい                          </t>
  </si>
  <si>
    <t xml:space="preserve">掛川市内に就職したい          </t>
  </si>
  <si>
    <t xml:space="preserve">出身市町・今住んでいる市町（掛川市以外）に就職したい        </t>
  </si>
  <si>
    <t xml:space="preserve">掛川市以外の県内に就職したい  </t>
  </si>
  <si>
    <t xml:space="preserve">県外で就職したい              </t>
  </si>
  <si>
    <t xml:space="preserve">まだ考えていない・特に決まっていない                        </t>
  </si>
  <si>
    <t xml:space="preserve">掛川市で就職したい            </t>
  </si>
  <si>
    <t xml:space="preserve">掛川市以外の県内で就職したい  </t>
  </si>
  <si>
    <t xml:space="preserve">外国で就職したい              </t>
  </si>
  <si>
    <t>問12・13　就職希望場所</t>
  </si>
  <si>
    <t>問14　掛川市で就職したい理由</t>
  </si>
  <si>
    <t xml:space="preserve">大学や専門学校等の卒業後、掛川市で就職したい                </t>
  </si>
  <si>
    <t xml:space="preserve">大学や専門学校等の卒業後、出身市町・今住んでいる市町（掛川市以外）に就職したい            </t>
  </si>
  <si>
    <t xml:space="preserve">大学や専門学校等の卒業後、掛川市以外の県内で就職したい      </t>
  </si>
  <si>
    <t xml:space="preserve">大学や専門学校等の卒業後、県外で就職したい                  </t>
  </si>
  <si>
    <t xml:space="preserve">大学や専門学校等の卒業後、外国で就職したい                  </t>
  </si>
  <si>
    <t>大学や専門学校等の卒業後、不明</t>
  </si>
  <si>
    <t xml:space="preserve">高校卒業後、掛川市内で就職したい                            </t>
  </si>
  <si>
    <t xml:space="preserve">高校卒業後、出身市町・今住んでいる市町（掛川市以外）に就職したい                          </t>
  </si>
  <si>
    <t xml:space="preserve">高校卒業後、掛川市以外の県内で就職したい                    </t>
  </si>
  <si>
    <t xml:space="preserve">高校卒業後、県外で就職したい  </t>
  </si>
  <si>
    <t xml:space="preserve">高校卒業後、まだ考えていない・特に決まっていない            </t>
  </si>
  <si>
    <t xml:space="preserve">『掛川市で就職したい』        </t>
  </si>
  <si>
    <t xml:space="preserve">『掛川市外で就職したい』      </t>
  </si>
  <si>
    <t xml:space="preserve">掛川市に自分が就きたいと思う仕事があるから                  </t>
  </si>
  <si>
    <t xml:space="preserve">掛川市に住みたいから          </t>
  </si>
  <si>
    <t xml:space="preserve">出身市町・今住んでいる市町（掛川市以外）に住みたいから      </t>
  </si>
  <si>
    <t xml:space="preserve">その他の理由があるから        </t>
  </si>
  <si>
    <t>問15　掛川市以外で就職したい理由</t>
  </si>
  <si>
    <t xml:space="preserve">掛川市に自分が就きたいと思う仕事がない                      </t>
  </si>
  <si>
    <t xml:space="preserve">掛川市に自分が就きたいと思う仕事はあるが、企業や会社に魅力を感じない                      </t>
  </si>
  <si>
    <t xml:space="preserve">出身市町（今住んでいる市町）で働きたい                      </t>
  </si>
  <si>
    <t xml:space="preserve">都会で働きたい                </t>
  </si>
  <si>
    <t xml:space="preserve">その他の理由がある            </t>
  </si>
  <si>
    <t xml:space="preserve">農林漁業                      </t>
  </si>
  <si>
    <t xml:space="preserve">建設業                        </t>
  </si>
  <si>
    <t xml:space="preserve">製造業                        </t>
  </si>
  <si>
    <t xml:space="preserve">電気・ガス・水道業            </t>
  </si>
  <si>
    <t xml:space="preserve">運輸・通信業                  </t>
  </si>
  <si>
    <t xml:space="preserve">卸売業・小売業・飲食店        </t>
  </si>
  <si>
    <t xml:space="preserve">金融業・保険業・不動産業      </t>
  </si>
  <si>
    <t xml:space="preserve">生活関連サービス業            </t>
  </si>
  <si>
    <t xml:space="preserve">教育関連サービス業            </t>
  </si>
  <si>
    <t xml:space="preserve">福祉関連サービス業            </t>
  </si>
  <si>
    <t xml:space="preserve">医療・健康関連サービス業      </t>
  </si>
  <si>
    <t xml:space="preserve">情報関連サービス業            </t>
  </si>
  <si>
    <t xml:space="preserve">資源リサイクル・環境保全関連サービス業                      </t>
  </si>
  <si>
    <t xml:space="preserve">デザイン・広告関連サービス業  </t>
  </si>
  <si>
    <t xml:space="preserve">スポーツ・レクリエーション関連サービス業                    </t>
  </si>
  <si>
    <t xml:space="preserve">専門サービス業                </t>
  </si>
  <si>
    <t xml:space="preserve">公務員                        </t>
  </si>
  <si>
    <t>問14－１　掛川市で就きたい仕事</t>
  </si>
  <si>
    <t>問15－１　掛川市にない就きたい</t>
  </si>
  <si>
    <t>仕事</t>
  </si>
  <si>
    <t>問15－２　掛川市で魅力を感じな</t>
  </si>
  <si>
    <t>い就きたい仕事</t>
  </si>
  <si>
    <t>問16　掛川市の企業や会社に魅力が感じられない理由</t>
  </si>
  <si>
    <t>問17　就職した時、掛川市に住みたいか</t>
  </si>
  <si>
    <t>企業や会社の活気が感じられない</t>
  </si>
  <si>
    <t xml:space="preserve">企業や会社の風土になじめそうにない                          </t>
  </si>
  <si>
    <t xml:space="preserve">企業や会社の規模が小さい      </t>
  </si>
  <si>
    <t xml:space="preserve">給与等の報酬や福利厚生制度等の雇用環境が不十分だと思う      </t>
  </si>
  <si>
    <t xml:space="preserve">研究・開発などの専門的部門がない                            </t>
  </si>
  <si>
    <t xml:space="preserve">世界的な有名企業が少ない      </t>
  </si>
  <si>
    <t xml:space="preserve">掛川市に住みたい              </t>
  </si>
  <si>
    <t xml:space="preserve">出身市町・今住んでいる市町（掛川市以外）に住みたい          </t>
  </si>
  <si>
    <t xml:space="preserve">掛川市以外の県内に住みたい    </t>
  </si>
  <si>
    <t xml:space="preserve">県外に住みたい                </t>
  </si>
  <si>
    <t xml:space="preserve">『掛川市外に住みたい』        </t>
  </si>
  <si>
    <t>問18　掛川市に住みたい理由</t>
  </si>
  <si>
    <t>問19　掛川市に住みたくない理由</t>
  </si>
  <si>
    <t xml:space="preserve">長男または長女で、家を継がなければならない                  </t>
  </si>
  <si>
    <t xml:space="preserve">親と一緒に住みたい（親の面倒をみる必要がある）              </t>
  </si>
  <si>
    <t xml:space="preserve">友人から離れたくない          </t>
  </si>
  <si>
    <t xml:space="preserve">掛川市が一番住みやすいと思う  </t>
  </si>
  <si>
    <t xml:space="preserve">掛川市に自分が就きたいと思う仕事がある                      </t>
  </si>
  <si>
    <t xml:space="preserve">新幹線掛川駅や高速道路インターチェンジ等があり便利だから    </t>
  </si>
  <si>
    <t xml:space="preserve">生活が不便だから              </t>
  </si>
  <si>
    <t xml:space="preserve">掛川市に賑わいや活気が感じられない                          </t>
  </si>
  <si>
    <t xml:space="preserve">掛川市に愛着がない            </t>
  </si>
  <si>
    <t xml:space="preserve">家族から離れて自立した生活を送りたい                        </t>
  </si>
  <si>
    <t xml:space="preserve">もっと都会に出たい            </t>
  </si>
  <si>
    <t xml:space="preserve">出身市町・今住んでいる市町（掛川市以外）に実家があるから    </t>
  </si>
  <si>
    <t xml:space="preserve">特に理由はない・なんとなくそう思っている                    </t>
  </si>
  <si>
    <t xml:space="preserve">（１）将来結婚したいか  </t>
  </si>
  <si>
    <t>（１）- １　結婚したい年齢</t>
  </si>
  <si>
    <t xml:space="preserve">（１）- １　結婚したい年齢    </t>
  </si>
  <si>
    <t xml:space="preserve">いいえ                        </t>
  </si>
  <si>
    <t xml:space="preserve">20歳未満                      </t>
  </si>
  <si>
    <t xml:space="preserve">20歳                          </t>
  </si>
  <si>
    <t xml:space="preserve">21歳                          </t>
  </si>
  <si>
    <t xml:space="preserve">22歳                          </t>
  </si>
  <si>
    <t xml:space="preserve">23歳                          </t>
  </si>
  <si>
    <t xml:space="preserve">24歳                          </t>
  </si>
  <si>
    <t xml:space="preserve">25歳                          </t>
  </si>
  <si>
    <t xml:space="preserve">26歳                          </t>
  </si>
  <si>
    <t xml:space="preserve">27歳                          </t>
  </si>
  <si>
    <t xml:space="preserve">28歳                          </t>
  </si>
  <si>
    <t xml:space="preserve">29歳                          </t>
  </si>
  <si>
    <t xml:space="preserve">30歳                          </t>
  </si>
  <si>
    <t xml:space="preserve">31歳以上                      </t>
  </si>
  <si>
    <t xml:space="preserve">（２）将来子どもが欲しいか    </t>
  </si>
  <si>
    <t>（２）- １　欲しい子どもの人数</t>
  </si>
  <si>
    <t>（３）理想の家族形態</t>
  </si>
  <si>
    <t xml:space="preserve">欲しい                        </t>
  </si>
  <si>
    <t xml:space="preserve">欲しくない                    </t>
  </si>
  <si>
    <t xml:space="preserve">一人暮らし                    </t>
  </si>
  <si>
    <t xml:space="preserve">自分たち夫婦の二人暮らし      </t>
  </si>
  <si>
    <t xml:space="preserve">自分たち夫婦と子どもの世帯で、自分または相手の親とは離れて住む                            </t>
  </si>
  <si>
    <t>自分たち夫婦と子どもの世帯で、自分または相手の親の近くに住む</t>
  </si>
  <si>
    <t xml:space="preserve">自分または相手の親、自分たち夫婦、子どもの三世代で同居する  </t>
  </si>
  <si>
    <t>問20　理想の家族像</t>
  </si>
  <si>
    <t xml:space="preserve">（４）結婚して子どもがいると仮定した場合、理想の仕事（働き方）と子育て形態    </t>
  </si>
  <si>
    <t xml:space="preserve">自分たち夫婦は共働きし、子育ては親など家族にお願いする      </t>
  </si>
  <si>
    <t xml:space="preserve">自分たち夫婦は共働きし、子どもは保育園などに預ける          </t>
  </si>
  <si>
    <t xml:space="preserve">自分たち夫婦のうち片方は働き、片方は子育てに専念する        </t>
  </si>
  <si>
    <t>自分たち夫婦のうち片方が働き、夫婦で協力しながら子育てを行う</t>
  </si>
  <si>
    <t>問９　普段利用しているSNS</t>
    <rPh sb="0" eb="1">
      <t>トイ</t>
    </rPh>
    <rPh sb="3" eb="5">
      <t>フダン</t>
    </rPh>
    <rPh sb="5" eb="7">
      <t>リヨウ</t>
    </rPh>
    <phoneticPr fontId="2"/>
  </si>
  <si>
    <t>ライン</t>
    <phoneticPr fontId="2"/>
  </si>
  <si>
    <t>ツイッター</t>
    <phoneticPr fontId="2"/>
  </si>
  <si>
    <t>フェイスブック</t>
    <phoneticPr fontId="2"/>
  </si>
  <si>
    <t>インスタグラム</t>
    <phoneticPr fontId="2"/>
  </si>
  <si>
    <t>ティックトック</t>
    <phoneticPr fontId="2"/>
  </si>
  <si>
    <t>その他</t>
    <rPh sb="2" eb="3">
      <t>タ</t>
    </rPh>
    <phoneticPr fontId="2"/>
  </si>
  <si>
    <t>　　調査数</t>
    <rPh sb="2" eb="4">
      <t>チョウサ</t>
    </rPh>
    <rPh sb="4" eb="5">
      <t>スウ</t>
    </rPh>
    <phoneticPr fontId="2"/>
  </si>
  <si>
    <t>　　無回答</t>
    <rPh sb="2" eb="5">
      <t>ムカイトウ</t>
    </rPh>
    <phoneticPr fontId="2"/>
  </si>
  <si>
    <t>問21　ニ十歳の集いに出席したいか</t>
    <rPh sb="5" eb="7">
      <t>ジュッサイ</t>
    </rPh>
    <rPh sb="8" eb="9">
      <t>ツド</t>
    </rPh>
    <rPh sb="11" eb="13">
      <t>シュッセキ</t>
    </rPh>
    <phoneticPr fontId="2"/>
  </si>
  <si>
    <t>出席したい</t>
    <rPh sb="0" eb="2">
      <t>シュッセキ</t>
    </rPh>
    <phoneticPr fontId="2"/>
  </si>
  <si>
    <t>出席したくない</t>
    <rPh sb="0" eb="2">
      <t>シュッセキ</t>
    </rPh>
    <phoneticPr fontId="2"/>
  </si>
  <si>
    <t>わからない</t>
    <phoneticPr fontId="2"/>
  </si>
  <si>
    <t>友人との再会</t>
    <rPh sb="0" eb="2">
      <t>ユウジン</t>
    </rPh>
    <rPh sb="4" eb="6">
      <t>サイカイ</t>
    </rPh>
    <phoneticPr fontId="2"/>
  </si>
  <si>
    <t>振袖を着ること</t>
    <rPh sb="0" eb="2">
      <t>フリソデ</t>
    </rPh>
    <rPh sb="3" eb="4">
      <t>キ</t>
    </rPh>
    <phoneticPr fontId="2"/>
  </si>
  <si>
    <t>行事内容</t>
    <rPh sb="0" eb="2">
      <t>ギョウジ</t>
    </rPh>
    <rPh sb="2" eb="4">
      <t>ナイヨウ</t>
    </rPh>
    <phoneticPr fontId="2"/>
  </si>
  <si>
    <t>写真撮影</t>
    <rPh sb="0" eb="2">
      <t>シャシン</t>
    </rPh>
    <rPh sb="2" eb="4">
      <t>サツエイ</t>
    </rPh>
    <phoneticPr fontId="2"/>
  </si>
  <si>
    <t>帰省</t>
    <rPh sb="0" eb="2">
      <t>キセイ</t>
    </rPh>
    <phoneticPr fontId="2"/>
  </si>
  <si>
    <t>問25　成人年齢の引き下げに伴う自分自身の状況や気持ち</t>
    <rPh sb="0" eb="1">
      <t>トイ</t>
    </rPh>
    <rPh sb="4" eb="6">
      <t>セイジン</t>
    </rPh>
    <rPh sb="6" eb="8">
      <t>ネンレイ</t>
    </rPh>
    <rPh sb="9" eb="10">
      <t>ヒ</t>
    </rPh>
    <rPh sb="11" eb="12">
      <t>サ</t>
    </rPh>
    <rPh sb="14" eb="15">
      <t>トモナ</t>
    </rPh>
    <rPh sb="16" eb="20">
      <t>ジブンジシン</t>
    </rPh>
    <rPh sb="21" eb="23">
      <t>ジョウキョウ</t>
    </rPh>
    <rPh sb="24" eb="26">
      <t>キモ</t>
    </rPh>
    <phoneticPr fontId="2"/>
  </si>
  <si>
    <t>楽しみに思う</t>
    <rPh sb="0" eb="1">
      <t>タノ</t>
    </rPh>
    <rPh sb="4" eb="5">
      <t>オモ</t>
    </rPh>
    <phoneticPr fontId="2"/>
  </si>
  <si>
    <t>楽しみでもあり、不安にも思う</t>
    <rPh sb="0" eb="1">
      <t>タノ</t>
    </rPh>
    <rPh sb="8" eb="10">
      <t>フアン</t>
    </rPh>
    <rPh sb="12" eb="13">
      <t>オモ</t>
    </rPh>
    <phoneticPr fontId="2"/>
  </si>
  <si>
    <t>不安に思う</t>
    <rPh sb="0" eb="2">
      <t>フアン</t>
    </rPh>
    <rPh sb="3" eb="4">
      <t>オモ</t>
    </rPh>
    <phoneticPr fontId="2"/>
  </si>
  <si>
    <t>高額な買い物をしたり、ローンを組めること</t>
    <rPh sb="0" eb="2">
      <t>コウガク</t>
    </rPh>
    <rPh sb="3" eb="4">
      <t>カ</t>
    </rPh>
    <rPh sb="5" eb="6">
      <t>モノ</t>
    </rPh>
    <rPh sb="15" eb="16">
      <t>ク</t>
    </rPh>
    <phoneticPr fontId="2"/>
  </si>
  <si>
    <t>マルチ商法や強引な勧誘などのトラブルに巻き込まれること</t>
    <rPh sb="3" eb="5">
      <t>ショウホウ</t>
    </rPh>
    <rPh sb="6" eb="8">
      <t>ゴウイン</t>
    </rPh>
    <rPh sb="9" eb="11">
      <t>カンユウ</t>
    </rPh>
    <rPh sb="19" eb="20">
      <t>マ</t>
    </rPh>
    <rPh sb="21" eb="22">
      <t>コ</t>
    </rPh>
    <phoneticPr fontId="2"/>
  </si>
  <si>
    <t>被害にあった時の対処法がわからないこと</t>
    <rPh sb="0" eb="2">
      <t>ヒガイ</t>
    </rPh>
    <rPh sb="6" eb="7">
      <t>トキ</t>
    </rPh>
    <rPh sb="8" eb="11">
      <t>タイショホウ</t>
    </rPh>
    <phoneticPr fontId="2"/>
  </si>
  <si>
    <t>どのような被害にあうかわからないこと</t>
    <rPh sb="5" eb="7">
      <t>ヒガイ</t>
    </rPh>
    <phoneticPr fontId="2"/>
  </si>
  <si>
    <t>自覚がないまま大人になること</t>
    <rPh sb="0" eb="2">
      <t>ジカク</t>
    </rPh>
    <rPh sb="7" eb="9">
      <t>オトナ</t>
    </rPh>
    <phoneticPr fontId="2"/>
  </si>
  <si>
    <t>責任が増えること</t>
    <rPh sb="0" eb="2">
      <t>セキニン</t>
    </rPh>
    <rPh sb="3" eb="4">
      <t>フ</t>
    </rPh>
    <phoneticPr fontId="2"/>
  </si>
  <si>
    <t>漠然とした不安</t>
    <rPh sb="0" eb="2">
      <t>バクゼン</t>
    </rPh>
    <rPh sb="5" eb="7">
      <t>フアン</t>
    </rPh>
    <phoneticPr fontId="2"/>
  </si>
  <si>
    <t>問22　楽しみにしていることは何か</t>
    <rPh sb="0" eb="1">
      <t>トイ</t>
    </rPh>
    <rPh sb="4" eb="5">
      <t>タノ</t>
    </rPh>
    <rPh sb="15" eb="16">
      <t>ナニ</t>
    </rPh>
    <phoneticPr fontId="2"/>
  </si>
  <si>
    <t>問26　どのような不安があるか</t>
    <rPh sb="9" eb="11">
      <t>フアン</t>
    </rPh>
    <phoneticPr fontId="2"/>
  </si>
  <si>
    <t>参加状況</t>
  </si>
  <si>
    <t>問10　居住地区の行事や活動への</t>
    <phoneticPr fontId="2"/>
  </si>
  <si>
    <t>-</t>
    <phoneticPr fontId="2"/>
  </si>
  <si>
    <t xml:space="preserve">はい      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</si>
</sst>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textRotation="255" wrapTex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vertical="top" textRotation="255" wrapText="1"/>
    </xf>
    <xf numFmtId="0" fontId="1" fillId="0" borderId="5" xfId="0" applyFont="1" applyBorder="1" applyAlignment="1">
      <alignment vertical="top" textRotation="255" wrapText="1"/>
    </xf>
    <xf numFmtId="0" fontId="1" fillId="0" borderId="6" xfId="0" applyFont="1" applyBorder="1">
      <alignment vertical="center"/>
    </xf>
    <xf numFmtId="0" fontId="1" fillId="0" borderId="8" xfId="0" applyFont="1" applyBorder="1" applyAlignment="1">
      <alignment vertical="top" textRotation="255" wrapText="1"/>
    </xf>
    <xf numFmtId="0" fontId="1" fillId="0" borderId="13" xfId="0" applyFont="1" applyBorder="1" applyAlignment="1">
      <alignment vertical="top" textRotation="255" wrapText="1"/>
    </xf>
    <xf numFmtId="0" fontId="3" fillId="0" borderId="5" xfId="0" applyFont="1" applyBorder="1" applyAlignment="1">
      <alignment vertical="top" textRotation="255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top" textRotation="255" wrapText="1"/>
    </xf>
    <xf numFmtId="176" fontId="1" fillId="0" borderId="7" xfId="1" applyNumberFormat="1" applyFont="1" applyBorder="1">
      <alignment vertical="center"/>
    </xf>
    <xf numFmtId="176" fontId="1" fillId="0" borderId="0" xfId="1" applyNumberFormat="1" applyFont="1">
      <alignment vertical="center"/>
    </xf>
    <xf numFmtId="176" fontId="1" fillId="0" borderId="9" xfId="1" applyNumberFormat="1" applyFont="1" applyBorder="1">
      <alignment vertical="center"/>
    </xf>
    <xf numFmtId="176" fontId="1" fillId="0" borderId="6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10" xfId="1" applyNumberFormat="1" applyFont="1" applyBorder="1">
      <alignment vertical="center"/>
    </xf>
    <xf numFmtId="176" fontId="1" fillId="0" borderId="12" xfId="1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76" fontId="1" fillId="0" borderId="6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9" fontId="1" fillId="0" borderId="9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0" xfId="1" applyNumberFormat="1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28" width="5" style="1" customWidth="1"/>
    <col min="29" max="16384" width="6.125" style="1"/>
  </cols>
  <sheetData>
    <row r="1" spans="1:24" x14ac:dyDescent="0.15">
      <c r="A1" s="1" t="s">
        <v>0</v>
      </c>
      <c r="U1" s="1" t="s">
        <v>0</v>
      </c>
    </row>
    <row r="3" spans="1:24" s="2" customFormat="1" ht="127.5" customHeight="1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9" t="s">
        <v>19</v>
      </c>
      <c r="U3" s="6" t="s">
        <v>1</v>
      </c>
      <c r="V3" s="7" t="s">
        <v>20</v>
      </c>
      <c r="W3" s="7" t="s">
        <v>21</v>
      </c>
      <c r="X3" s="9" t="s">
        <v>19</v>
      </c>
    </row>
    <row r="4" spans="1:24" x14ac:dyDescent="0.15">
      <c r="A4" s="4">
        <v>763</v>
      </c>
      <c r="B4" s="5">
        <v>8</v>
      </c>
      <c r="C4" s="5">
        <v>59</v>
      </c>
      <c r="D4" s="5">
        <v>86</v>
      </c>
      <c r="E4" s="5">
        <v>48</v>
      </c>
      <c r="F4" s="5">
        <v>13</v>
      </c>
      <c r="G4" s="5">
        <v>56</v>
      </c>
      <c r="H4" s="5">
        <v>28</v>
      </c>
      <c r="I4" s="5">
        <v>47</v>
      </c>
      <c r="J4" s="5">
        <v>43</v>
      </c>
      <c r="K4" s="5">
        <v>2</v>
      </c>
      <c r="L4" s="5">
        <v>20</v>
      </c>
      <c r="M4" s="5">
        <v>84</v>
      </c>
      <c r="N4" s="5">
        <v>109</v>
      </c>
      <c r="O4" s="5">
        <v>76</v>
      </c>
      <c r="P4" s="5">
        <v>38</v>
      </c>
      <c r="Q4" s="5">
        <v>25</v>
      </c>
      <c r="R4" s="5">
        <v>16</v>
      </c>
      <c r="S4" s="3">
        <f>A4-B4-C4-D4-E4-F4-G4-H4-I4-J4-K4-L4-M4-N4-O4-P4-Q4-R4</f>
        <v>5</v>
      </c>
      <c r="U4" s="4">
        <v>763</v>
      </c>
      <c r="V4" s="5">
        <f>B4+C4+D4+E4+F4+G4+H4+I4+J4+K4</f>
        <v>390</v>
      </c>
      <c r="W4" s="5">
        <f>L4+M4+N4+O4+P4+Q4+R4</f>
        <v>368</v>
      </c>
      <c r="X4" s="3">
        <f>U4-V4-W4</f>
        <v>5</v>
      </c>
    </row>
    <row r="5" spans="1:24" s="15" customFormat="1" x14ac:dyDescent="0.15">
      <c r="A5" s="17"/>
      <c r="B5" s="14">
        <f>B4/$A$4</f>
        <v>1.0484927916120577E-2</v>
      </c>
      <c r="C5" s="14">
        <f t="shared" ref="C5:S5" si="0">C4/$A$4</f>
        <v>7.7326343381389259E-2</v>
      </c>
      <c r="D5" s="14">
        <f t="shared" si="0"/>
        <v>0.1127129750982962</v>
      </c>
      <c r="E5" s="14">
        <f t="shared" si="0"/>
        <v>6.2909567496723454E-2</v>
      </c>
      <c r="F5" s="14">
        <f t="shared" si="0"/>
        <v>1.7038007863695939E-2</v>
      </c>
      <c r="G5" s="14">
        <f t="shared" si="0"/>
        <v>7.3394495412844041E-2</v>
      </c>
      <c r="H5" s="14">
        <f t="shared" si="0"/>
        <v>3.669724770642202E-2</v>
      </c>
      <c r="I5" s="14">
        <f t="shared" si="0"/>
        <v>6.1598951507208385E-2</v>
      </c>
      <c r="J5" s="14">
        <f t="shared" si="0"/>
        <v>5.6356487549148099E-2</v>
      </c>
      <c r="K5" s="14">
        <f t="shared" si="0"/>
        <v>2.6212319790301442E-3</v>
      </c>
      <c r="L5" s="14">
        <f t="shared" si="0"/>
        <v>2.621231979030144E-2</v>
      </c>
      <c r="M5" s="14">
        <f t="shared" si="0"/>
        <v>0.11009174311926606</v>
      </c>
      <c r="N5" s="14">
        <f t="shared" si="0"/>
        <v>0.14285714285714285</v>
      </c>
      <c r="O5" s="14">
        <f t="shared" si="0"/>
        <v>9.9606815203145474E-2</v>
      </c>
      <c r="P5" s="14">
        <f t="shared" si="0"/>
        <v>4.9803407601572737E-2</v>
      </c>
      <c r="Q5" s="14">
        <f t="shared" si="0"/>
        <v>3.2765399737876802E-2</v>
      </c>
      <c r="R5" s="14">
        <f t="shared" si="0"/>
        <v>2.0969855832241154E-2</v>
      </c>
      <c r="S5" s="16">
        <f t="shared" si="0"/>
        <v>6.55307994757536E-3</v>
      </c>
      <c r="U5" s="17"/>
      <c r="V5" s="14">
        <f>V4/$U$4</f>
        <v>0.51114023591087809</v>
      </c>
      <c r="W5" s="14">
        <f t="shared" ref="W5:X5" si="1">W4/$U$4</f>
        <v>0.48230668414154654</v>
      </c>
      <c r="X5" s="16">
        <f t="shared" si="1"/>
        <v>6.55307994757536E-3</v>
      </c>
    </row>
    <row r="7" spans="1:24" x14ac:dyDescent="0.15">
      <c r="A7" s="1" t="s">
        <v>22</v>
      </c>
      <c r="G7" s="1" t="s">
        <v>23</v>
      </c>
      <c r="O7" s="1" t="s">
        <v>24</v>
      </c>
    </row>
    <row r="8" spans="1:24" s="2" customFormat="1" ht="126.75" customHeight="1" x14ac:dyDescent="0.15">
      <c r="A8" s="6" t="s">
        <v>1</v>
      </c>
      <c r="B8" s="7" t="s">
        <v>25</v>
      </c>
      <c r="C8" s="7" t="s">
        <v>26</v>
      </c>
      <c r="D8" s="7" t="s">
        <v>27</v>
      </c>
      <c r="E8" s="9" t="s">
        <v>19</v>
      </c>
      <c r="G8" s="6" t="s">
        <v>1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27</v>
      </c>
      <c r="M8" s="9" t="s">
        <v>19</v>
      </c>
      <c r="O8" s="6" t="s">
        <v>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9" t="s">
        <v>19</v>
      </c>
    </row>
    <row r="9" spans="1:24" x14ac:dyDescent="0.15">
      <c r="A9" s="4">
        <v>763</v>
      </c>
      <c r="B9" s="5">
        <v>419</v>
      </c>
      <c r="C9" s="5">
        <v>336</v>
      </c>
      <c r="D9" s="5">
        <v>2</v>
      </c>
      <c r="E9" s="3">
        <f>A9-B9-C9-D9</f>
        <v>6</v>
      </c>
      <c r="G9" s="4">
        <v>763</v>
      </c>
      <c r="H9" s="5">
        <v>3</v>
      </c>
      <c r="I9" s="5">
        <v>41</v>
      </c>
      <c r="J9" s="5">
        <v>480</v>
      </c>
      <c r="K9" s="5">
        <v>217</v>
      </c>
      <c r="L9" s="5">
        <v>10</v>
      </c>
      <c r="M9" s="3">
        <f>G9-H9-I9-J9-K9-L9</f>
        <v>12</v>
      </c>
      <c r="O9" s="4">
        <v>763</v>
      </c>
      <c r="P9" s="5">
        <v>2</v>
      </c>
      <c r="Q9" s="5">
        <v>19</v>
      </c>
      <c r="R9" s="5">
        <v>138</v>
      </c>
      <c r="S9" s="5">
        <v>277</v>
      </c>
      <c r="T9" s="5">
        <v>174</v>
      </c>
      <c r="U9" s="5">
        <v>96</v>
      </c>
      <c r="V9" s="5">
        <v>48</v>
      </c>
      <c r="W9" s="3">
        <f>O9-P9-Q9-R9-S9-T9-U9-V9</f>
        <v>9</v>
      </c>
    </row>
    <row r="10" spans="1:24" s="15" customFormat="1" x14ac:dyDescent="0.15">
      <c r="A10" s="17"/>
      <c r="B10" s="14">
        <f>B9/$A$9</f>
        <v>0.54914809960681521</v>
      </c>
      <c r="C10" s="14">
        <f t="shared" ref="C10:E10" si="2">C9/$A$9</f>
        <v>0.44036697247706424</v>
      </c>
      <c r="D10" s="14">
        <f t="shared" si="2"/>
        <v>2.6212319790301442E-3</v>
      </c>
      <c r="E10" s="16">
        <f t="shared" si="2"/>
        <v>7.8636959370904317E-3</v>
      </c>
      <c r="G10" s="17"/>
      <c r="H10" s="14">
        <f>H9/$G$9</f>
        <v>3.9318479685452159E-3</v>
      </c>
      <c r="I10" s="14">
        <f t="shared" ref="I10:M10" si="3">I9/$G$9</f>
        <v>5.3735255570117955E-2</v>
      </c>
      <c r="J10" s="14">
        <f t="shared" si="3"/>
        <v>0.62909567496723462</v>
      </c>
      <c r="K10" s="14">
        <f t="shared" si="3"/>
        <v>0.28440366972477066</v>
      </c>
      <c r="L10" s="14">
        <f t="shared" si="3"/>
        <v>1.310615989515072E-2</v>
      </c>
      <c r="M10" s="16">
        <f t="shared" si="3"/>
        <v>1.5727391874180863E-2</v>
      </c>
      <c r="O10" s="17"/>
      <c r="P10" s="14">
        <f>P9/$O$9</f>
        <v>2.6212319790301442E-3</v>
      </c>
      <c r="Q10" s="14">
        <f t="shared" ref="Q10:W10" si="4">Q9/$O$9</f>
        <v>2.4901703800786368E-2</v>
      </c>
      <c r="R10" s="14">
        <f t="shared" si="4"/>
        <v>0.18086500655307994</v>
      </c>
      <c r="S10" s="14">
        <f t="shared" si="4"/>
        <v>0.36304062909567497</v>
      </c>
      <c r="T10" s="14">
        <f t="shared" si="4"/>
        <v>0.22804718217562253</v>
      </c>
      <c r="U10" s="14">
        <f t="shared" si="4"/>
        <v>0.12581913499344691</v>
      </c>
      <c r="V10" s="14">
        <f t="shared" si="4"/>
        <v>6.2909567496723454E-2</v>
      </c>
      <c r="W10" s="16">
        <f t="shared" si="4"/>
        <v>1.1795543905635648E-2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"/>
  <sheetViews>
    <sheetView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2" width="5" style="1" customWidth="1"/>
    <col min="3" max="3" width="6.375" style="1" customWidth="1"/>
    <col min="4" max="4" width="5" style="1" customWidth="1"/>
    <col min="5" max="5" width="6.375" style="1" customWidth="1"/>
    <col min="6" max="6" width="5" style="1" customWidth="1"/>
    <col min="7" max="7" width="6.5" style="1" customWidth="1"/>
    <col min="8" max="12" width="5" style="1" customWidth="1"/>
    <col min="13" max="13" width="6.75" style="1" customWidth="1"/>
    <col min="14" max="21" width="5" style="1" customWidth="1"/>
    <col min="22" max="22" width="6.75" style="1" bestFit="1" customWidth="1"/>
    <col min="23" max="16384" width="6.125" style="1"/>
  </cols>
  <sheetData>
    <row r="1" spans="1:21" x14ac:dyDescent="0.15">
      <c r="A1" s="1" t="s">
        <v>205</v>
      </c>
      <c r="G1" s="1" t="s">
        <v>225</v>
      </c>
      <c r="Q1" s="1" t="s">
        <v>214</v>
      </c>
    </row>
    <row r="3" spans="1:21" s="2" customFormat="1" ht="127.5" customHeight="1" x14ac:dyDescent="0.15">
      <c r="A3" s="6" t="s">
        <v>1</v>
      </c>
      <c r="B3" s="7" t="s">
        <v>206</v>
      </c>
      <c r="C3" s="7" t="s">
        <v>207</v>
      </c>
      <c r="D3" s="7" t="s">
        <v>208</v>
      </c>
      <c r="E3" s="9" t="s">
        <v>19</v>
      </c>
      <c r="G3" s="6" t="s">
        <v>1</v>
      </c>
      <c r="H3" s="7" t="s">
        <v>209</v>
      </c>
      <c r="I3" s="7" t="s">
        <v>210</v>
      </c>
      <c r="J3" s="7" t="s">
        <v>211</v>
      </c>
      <c r="K3" s="7" t="s">
        <v>212</v>
      </c>
      <c r="L3" s="7" t="s">
        <v>213</v>
      </c>
      <c r="M3" s="7" t="s">
        <v>202</v>
      </c>
      <c r="N3" s="9" t="s">
        <v>19</v>
      </c>
      <c r="Q3" s="6" t="s">
        <v>1</v>
      </c>
      <c r="R3" s="7" t="s">
        <v>215</v>
      </c>
      <c r="S3" s="7" t="s">
        <v>216</v>
      </c>
      <c r="T3" s="7" t="s">
        <v>217</v>
      </c>
      <c r="U3" s="9" t="s">
        <v>19</v>
      </c>
    </row>
    <row r="4" spans="1:21" x14ac:dyDescent="0.15">
      <c r="A4" s="4">
        <v>763</v>
      </c>
      <c r="B4" s="5">
        <v>579</v>
      </c>
      <c r="C4" s="5">
        <v>56</v>
      </c>
      <c r="D4" s="5">
        <v>109</v>
      </c>
      <c r="E4" s="3">
        <f>A4-B4-C4-D4</f>
        <v>19</v>
      </c>
      <c r="G4" s="4">
        <f>B4</f>
        <v>579</v>
      </c>
      <c r="H4" s="5">
        <v>562</v>
      </c>
      <c r="I4" s="5">
        <v>158</v>
      </c>
      <c r="J4" s="5">
        <v>35</v>
      </c>
      <c r="K4" s="5">
        <v>146</v>
      </c>
      <c r="L4" s="5">
        <v>68</v>
      </c>
      <c r="M4" s="5">
        <v>7</v>
      </c>
      <c r="N4" s="26" t="s">
        <v>229</v>
      </c>
      <c r="Q4" s="4">
        <v>763</v>
      </c>
      <c r="R4" s="5">
        <v>132</v>
      </c>
      <c r="S4" s="5">
        <v>430</v>
      </c>
      <c r="T4" s="5">
        <v>164</v>
      </c>
      <c r="U4" s="3">
        <f>Q4-R4-S4-T4</f>
        <v>37</v>
      </c>
    </row>
    <row r="5" spans="1:21" s="15" customFormat="1" x14ac:dyDescent="0.15">
      <c r="A5" s="17"/>
      <c r="B5" s="14">
        <f>B4/$A$4</f>
        <v>0.75884665792922679</v>
      </c>
      <c r="C5" s="14">
        <f t="shared" ref="C5:E5" si="0">C4/$A$4</f>
        <v>7.3394495412844041E-2</v>
      </c>
      <c r="D5" s="14">
        <f t="shared" si="0"/>
        <v>0.14285714285714285</v>
      </c>
      <c r="E5" s="16">
        <f t="shared" si="0"/>
        <v>2.4901703800786368E-2</v>
      </c>
      <c r="G5" s="17"/>
      <c r="H5" s="14">
        <f t="shared" ref="H5:M5" si="1">H4/$G$4</f>
        <v>0.97063903281519859</v>
      </c>
      <c r="I5" s="14">
        <f t="shared" si="1"/>
        <v>0.27288428324697755</v>
      </c>
      <c r="J5" s="14">
        <f t="shared" si="1"/>
        <v>6.0449050086355788E-2</v>
      </c>
      <c r="K5" s="14">
        <f t="shared" si="1"/>
        <v>0.25215889464594127</v>
      </c>
      <c r="L5" s="14">
        <f t="shared" si="1"/>
        <v>0.11744386873920552</v>
      </c>
      <c r="M5" s="14">
        <f t="shared" si="1"/>
        <v>1.2089810017271158E-2</v>
      </c>
      <c r="N5" s="28" t="s">
        <v>229</v>
      </c>
      <c r="Q5" s="17"/>
      <c r="R5" s="14">
        <f>R4/$Q$4</f>
        <v>0.17300131061598953</v>
      </c>
      <c r="S5" s="14">
        <f>S4/$Q$4</f>
        <v>0.56356487549148104</v>
      </c>
      <c r="T5" s="14">
        <f>T4/$Q$4</f>
        <v>0.21494102228047182</v>
      </c>
      <c r="U5" s="16">
        <f>U4/$Q$4</f>
        <v>4.8492791612057669E-2</v>
      </c>
    </row>
    <row r="7" spans="1:21" x14ac:dyDescent="0.15">
      <c r="A7" s="1" t="s">
        <v>226</v>
      </c>
    </row>
    <row r="8" spans="1:21" s="2" customFormat="1" ht="127.5" customHeight="1" x14ac:dyDescent="0.15">
      <c r="A8" s="6" t="s">
        <v>1</v>
      </c>
      <c r="B8" s="7" t="s">
        <v>218</v>
      </c>
      <c r="C8" s="7" t="s">
        <v>219</v>
      </c>
      <c r="D8" s="7" t="s">
        <v>220</v>
      </c>
      <c r="E8" s="7" t="s">
        <v>221</v>
      </c>
      <c r="F8" s="7" t="s">
        <v>222</v>
      </c>
      <c r="G8" s="7" t="s">
        <v>223</v>
      </c>
      <c r="H8" s="7" t="s">
        <v>224</v>
      </c>
      <c r="I8" s="7" t="s">
        <v>202</v>
      </c>
      <c r="J8" s="9" t="s">
        <v>19</v>
      </c>
    </row>
    <row r="9" spans="1:21" x14ac:dyDescent="0.15">
      <c r="A9" s="4">
        <f>S4+T4</f>
        <v>594</v>
      </c>
      <c r="B9" s="5">
        <v>141</v>
      </c>
      <c r="C9" s="5">
        <v>229</v>
      </c>
      <c r="D9" s="5">
        <v>180</v>
      </c>
      <c r="E9" s="5">
        <v>217</v>
      </c>
      <c r="F9" s="5">
        <v>227</v>
      </c>
      <c r="G9" s="5">
        <v>347</v>
      </c>
      <c r="H9" s="5">
        <v>140</v>
      </c>
      <c r="I9" s="5">
        <v>5</v>
      </c>
      <c r="J9" s="3">
        <v>2</v>
      </c>
    </row>
    <row r="10" spans="1:21" s="15" customFormat="1" x14ac:dyDescent="0.15">
      <c r="A10" s="17"/>
      <c r="B10" s="14">
        <f>B9/$A$9</f>
        <v>0.23737373737373738</v>
      </c>
      <c r="C10" s="14">
        <f t="shared" ref="C10:J10" si="2">C9/$A$9</f>
        <v>0.38552188552188554</v>
      </c>
      <c r="D10" s="14">
        <f t="shared" si="2"/>
        <v>0.30303030303030304</v>
      </c>
      <c r="E10" s="14">
        <f t="shared" si="2"/>
        <v>0.36531986531986532</v>
      </c>
      <c r="F10" s="14">
        <f t="shared" si="2"/>
        <v>0.38215488215488214</v>
      </c>
      <c r="G10" s="14">
        <f t="shared" si="2"/>
        <v>0.58417508417508412</v>
      </c>
      <c r="H10" s="14">
        <f t="shared" si="2"/>
        <v>0.2356902356902357</v>
      </c>
      <c r="I10" s="14">
        <f t="shared" si="2"/>
        <v>8.4175084175084174E-3</v>
      </c>
      <c r="J10" s="16">
        <f t="shared" si="2"/>
        <v>3.3670033670033669E-3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"/>
  <sheetViews>
    <sheetView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28" width="5" style="1" customWidth="1"/>
    <col min="29" max="16384" width="6.125" style="1"/>
  </cols>
  <sheetData>
    <row r="1" spans="1:24" x14ac:dyDescent="0.15">
      <c r="A1" s="1" t="s">
        <v>39</v>
      </c>
      <c r="H1" s="1" t="s">
        <v>40</v>
      </c>
      <c r="M1" s="1" t="s">
        <v>41</v>
      </c>
      <c r="T1" s="1" t="s">
        <v>42</v>
      </c>
    </row>
    <row r="3" spans="1:24" s="2" customFormat="1" ht="127.5" customHeight="1" x14ac:dyDescent="0.15">
      <c r="A3" s="6" t="s">
        <v>1</v>
      </c>
      <c r="B3" s="7" t="s">
        <v>32</v>
      </c>
      <c r="C3" s="7" t="s">
        <v>33</v>
      </c>
      <c r="D3" s="7" t="s">
        <v>34</v>
      </c>
      <c r="E3" s="7" t="s">
        <v>43</v>
      </c>
      <c r="F3" s="9" t="s">
        <v>19</v>
      </c>
      <c r="H3" s="6" t="s">
        <v>1</v>
      </c>
      <c r="I3" s="7" t="s">
        <v>44</v>
      </c>
      <c r="J3" s="7" t="s">
        <v>45</v>
      </c>
      <c r="K3" s="9" t="s">
        <v>46</v>
      </c>
      <c r="M3" s="6" t="s">
        <v>1</v>
      </c>
      <c r="N3" s="7" t="s">
        <v>47</v>
      </c>
      <c r="O3" s="7" t="s">
        <v>48</v>
      </c>
      <c r="P3" s="7" t="s">
        <v>49</v>
      </c>
      <c r="Q3" s="7" t="s">
        <v>50</v>
      </c>
      <c r="R3" s="9" t="s">
        <v>19</v>
      </c>
      <c r="T3" s="6" t="s">
        <v>1</v>
      </c>
      <c r="U3" s="7" t="s">
        <v>51</v>
      </c>
      <c r="V3" s="7" t="s">
        <v>52</v>
      </c>
      <c r="W3" s="7" t="s">
        <v>53</v>
      </c>
      <c r="X3" s="9" t="s">
        <v>19</v>
      </c>
    </row>
    <row r="4" spans="1:24" x14ac:dyDescent="0.15">
      <c r="A4" s="4">
        <v>763</v>
      </c>
      <c r="B4" s="5">
        <v>116</v>
      </c>
      <c r="C4" s="5">
        <v>356</v>
      </c>
      <c r="D4" s="5">
        <v>228</v>
      </c>
      <c r="E4" s="5">
        <v>46</v>
      </c>
      <c r="F4" s="3">
        <f>A4-B4-C4-D4-E4</f>
        <v>17</v>
      </c>
      <c r="H4" s="4">
        <v>763</v>
      </c>
      <c r="I4" s="21">
        <v>2.2370000000000001</v>
      </c>
      <c r="J4" s="5">
        <v>1</v>
      </c>
      <c r="K4" s="3">
        <v>9</v>
      </c>
      <c r="M4" s="4">
        <v>763</v>
      </c>
      <c r="N4" s="5">
        <v>272</v>
      </c>
      <c r="O4" s="5">
        <v>200</v>
      </c>
      <c r="P4" s="5">
        <v>168</v>
      </c>
      <c r="Q4" s="5">
        <v>123</v>
      </c>
      <c r="R4" s="26" t="s">
        <v>229</v>
      </c>
      <c r="T4" s="4">
        <v>763</v>
      </c>
      <c r="U4" s="5">
        <v>246</v>
      </c>
      <c r="V4" s="5">
        <v>197</v>
      </c>
      <c r="W4" s="5">
        <v>305</v>
      </c>
      <c r="X4" s="3">
        <f>T4-U4-V4-W4</f>
        <v>15</v>
      </c>
    </row>
    <row r="5" spans="1:24" s="15" customFormat="1" x14ac:dyDescent="0.15">
      <c r="A5" s="17"/>
      <c r="B5" s="14">
        <f>B4/$A$4</f>
        <v>0.15203145478374835</v>
      </c>
      <c r="C5" s="14">
        <f t="shared" ref="C5:F5" si="0">C4/$A$4</f>
        <v>0.46657929226736566</v>
      </c>
      <c r="D5" s="14">
        <f t="shared" si="0"/>
        <v>0.29882044560943644</v>
      </c>
      <c r="E5" s="14">
        <f t="shared" si="0"/>
        <v>6.0288335517693317E-2</v>
      </c>
      <c r="F5" s="16">
        <f t="shared" si="0"/>
        <v>2.2280471821756225E-2</v>
      </c>
      <c r="H5" s="17"/>
      <c r="I5" s="14"/>
      <c r="J5" s="14"/>
      <c r="K5" s="16"/>
      <c r="M5" s="17"/>
      <c r="N5" s="14">
        <f>N4/$M$4</f>
        <v>0.3564875491480996</v>
      </c>
      <c r="O5" s="14">
        <f t="shared" ref="O5:Q5" si="1">O4/$M$4</f>
        <v>0.26212319790301442</v>
      </c>
      <c r="P5" s="14">
        <f t="shared" si="1"/>
        <v>0.22018348623853212</v>
      </c>
      <c r="Q5" s="14">
        <f t="shared" si="1"/>
        <v>0.16120576671035386</v>
      </c>
      <c r="R5" s="27" t="s">
        <v>229</v>
      </c>
      <c r="T5" s="17"/>
      <c r="U5" s="14">
        <f>U4/$T$4</f>
        <v>0.32241153342070772</v>
      </c>
      <c r="V5" s="14">
        <f t="shared" ref="V5:X5" si="2">V4/$T$4</f>
        <v>0.25819134993446918</v>
      </c>
      <c r="W5" s="14">
        <f t="shared" si="2"/>
        <v>0.39973787680209699</v>
      </c>
      <c r="X5" s="16">
        <f t="shared" si="2"/>
        <v>1.9659239842726082E-2</v>
      </c>
    </row>
    <row r="7" spans="1:24" x14ac:dyDescent="0.15">
      <c r="A7" s="1" t="s">
        <v>55</v>
      </c>
      <c r="O7" s="1" t="s">
        <v>196</v>
      </c>
    </row>
    <row r="8" spans="1:24" s="2" customFormat="1" ht="126.75" customHeight="1" x14ac:dyDescent="0.15">
      <c r="A8" s="6" t="s">
        <v>1</v>
      </c>
      <c r="B8" s="7" t="s">
        <v>57</v>
      </c>
      <c r="C8" s="7" t="s">
        <v>58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27</v>
      </c>
      <c r="M8" s="9" t="s">
        <v>19</v>
      </c>
      <c r="O8" s="6" t="s">
        <v>203</v>
      </c>
      <c r="P8" s="7" t="s">
        <v>197</v>
      </c>
      <c r="Q8" s="7" t="s">
        <v>198</v>
      </c>
      <c r="R8" s="7" t="s">
        <v>199</v>
      </c>
      <c r="S8" s="7" t="s">
        <v>200</v>
      </c>
      <c r="T8" s="10" t="s">
        <v>201</v>
      </c>
      <c r="U8" s="10" t="s">
        <v>202</v>
      </c>
      <c r="V8" s="9" t="s">
        <v>204</v>
      </c>
    </row>
    <row r="9" spans="1:24" x14ac:dyDescent="0.15">
      <c r="A9" s="4">
        <v>763</v>
      </c>
      <c r="B9" s="5">
        <v>315</v>
      </c>
      <c r="C9" s="5">
        <v>451</v>
      </c>
      <c r="D9" s="5">
        <v>338</v>
      </c>
      <c r="E9" s="5">
        <v>188</v>
      </c>
      <c r="F9" s="5">
        <v>176</v>
      </c>
      <c r="G9" s="5">
        <v>6</v>
      </c>
      <c r="H9" s="5">
        <v>454</v>
      </c>
      <c r="I9" s="5">
        <v>21</v>
      </c>
      <c r="J9" s="5">
        <v>105</v>
      </c>
      <c r="K9" s="5">
        <v>35</v>
      </c>
      <c r="L9" s="5">
        <v>5</v>
      </c>
      <c r="M9" s="3">
        <v>18</v>
      </c>
      <c r="O9" s="4">
        <v>763</v>
      </c>
      <c r="P9" s="5">
        <v>731</v>
      </c>
      <c r="Q9" s="5">
        <v>382</v>
      </c>
      <c r="R9" s="5">
        <v>10</v>
      </c>
      <c r="S9" s="5">
        <v>543</v>
      </c>
      <c r="T9" s="5">
        <v>292</v>
      </c>
      <c r="U9" s="5">
        <v>19</v>
      </c>
      <c r="V9" s="3">
        <v>11</v>
      </c>
    </row>
    <row r="10" spans="1:24" s="15" customFormat="1" x14ac:dyDescent="0.15">
      <c r="A10" s="17"/>
      <c r="B10" s="14">
        <f>B9/$A$9</f>
        <v>0.41284403669724773</v>
      </c>
      <c r="C10" s="14">
        <f t="shared" ref="C10:M10" si="3">C9/$A$9</f>
        <v>0.5910878112712975</v>
      </c>
      <c r="D10" s="14">
        <f t="shared" si="3"/>
        <v>0.44298820445609438</v>
      </c>
      <c r="E10" s="14">
        <f t="shared" si="3"/>
        <v>0.24639580602883354</v>
      </c>
      <c r="F10" s="14">
        <f t="shared" si="3"/>
        <v>0.2306684141546527</v>
      </c>
      <c r="G10" s="14">
        <f t="shared" si="3"/>
        <v>7.8636959370904317E-3</v>
      </c>
      <c r="H10" s="14">
        <f t="shared" si="3"/>
        <v>0.59501965923984268</v>
      </c>
      <c r="I10" s="14">
        <f t="shared" si="3"/>
        <v>2.7522935779816515E-2</v>
      </c>
      <c r="J10" s="14">
        <f t="shared" si="3"/>
        <v>0.13761467889908258</v>
      </c>
      <c r="K10" s="14">
        <f t="shared" si="3"/>
        <v>4.5871559633027525E-2</v>
      </c>
      <c r="L10" s="14">
        <f t="shared" si="3"/>
        <v>6.55307994757536E-3</v>
      </c>
      <c r="M10" s="16">
        <f t="shared" si="3"/>
        <v>2.3591087811271297E-2</v>
      </c>
      <c r="O10" s="17"/>
      <c r="P10" s="14">
        <f>P9/$O$9</f>
        <v>0.95806028833551771</v>
      </c>
      <c r="Q10" s="14">
        <f t="shared" ref="Q10:V10" si="4">Q9/$O$9</f>
        <v>0.50065530799475755</v>
      </c>
      <c r="R10" s="14">
        <f t="shared" si="4"/>
        <v>1.310615989515072E-2</v>
      </c>
      <c r="S10" s="14">
        <f t="shared" si="4"/>
        <v>0.71166448230668411</v>
      </c>
      <c r="T10" s="14">
        <f t="shared" si="4"/>
        <v>0.38269986893840102</v>
      </c>
      <c r="U10" s="14">
        <f t="shared" si="4"/>
        <v>2.4901703800786368E-2</v>
      </c>
      <c r="V10" s="16">
        <f t="shared" si="4"/>
        <v>1.4416775884665793E-2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28" width="5" style="1" customWidth="1"/>
    <col min="29" max="16384" width="6.125" style="1"/>
  </cols>
  <sheetData>
    <row r="1" spans="1:19" x14ac:dyDescent="0.15">
      <c r="A1" s="1" t="s">
        <v>56</v>
      </c>
      <c r="H1" s="1" t="s">
        <v>228</v>
      </c>
      <c r="M1" s="1" t="s">
        <v>73</v>
      </c>
      <c r="R1" s="2"/>
      <c r="S1" s="2"/>
    </row>
    <row r="2" spans="1:19" x14ac:dyDescent="0.15">
      <c r="H2" s="1" t="s">
        <v>227</v>
      </c>
      <c r="R2" s="2"/>
      <c r="S2" s="2"/>
    </row>
    <row r="3" spans="1:19" s="2" customFormat="1" ht="127.5" customHeight="1" x14ac:dyDescent="0.15">
      <c r="A3" s="6" t="s">
        <v>1</v>
      </c>
      <c r="B3" s="7" t="s">
        <v>67</v>
      </c>
      <c r="C3" s="7" t="s">
        <v>68</v>
      </c>
      <c r="D3" s="7" t="s">
        <v>69</v>
      </c>
      <c r="E3" s="7" t="s">
        <v>70</v>
      </c>
      <c r="F3" s="9" t="s">
        <v>19</v>
      </c>
      <c r="H3" s="6" t="s">
        <v>1</v>
      </c>
      <c r="I3" s="7" t="s">
        <v>71</v>
      </c>
      <c r="J3" s="7" t="s">
        <v>72</v>
      </c>
      <c r="K3" s="9" t="s">
        <v>19</v>
      </c>
      <c r="M3" s="6" t="s">
        <v>1</v>
      </c>
      <c r="N3" s="7" t="s">
        <v>76</v>
      </c>
      <c r="O3" s="7" t="s">
        <v>77</v>
      </c>
      <c r="P3" s="7" t="s">
        <v>53</v>
      </c>
      <c r="Q3" s="9" t="s">
        <v>19</v>
      </c>
    </row>
    <row r="4" spans="1:19" x14ac:dyDescent="0.15">
      <c r="A4" s="4">
        <v>763</v>
      </c>
      <c r="B4" s="5">
        <v>186</v>
      </c>
      <c r="C4" s="5">
        <v>266</v>
      </c>
      <c r="D4" s="5">
        <v>154</v>
      </c>
      <c r="E4" s="5">
        <v>148</v>
      </c>
      <c r="F4" s="3">
        <f>A4-B4-C4-D4-E4</f>
        <v>9</v>
      </c>
      <c r="H4" s="4">
        <v>763</v>
      </c>
      <c r="I4" s="5">
        <f>B4+C4</f>
        <v>452</v>
      </c>
      <c r="J4" s="5">
        <f>D4+E4</f>
        <v>302</v>
      </c>
      <c r="K4" s="3">
        <f>H4-I4-J4</f>
        <v>9</v>
      </c>
      <c r="M4" s="4">
        <v>763</v>
      </c>
      <c r="N4" s="5">
        <v>116</v>
      </c>
      <c r="O4" s="5">
        <v>315</v>
      </c>
      <c r="P4" s="5">
        <v>313</v>
      </c>
      <c r="Q4" s="3">
        <f>M4-N4-O4-P4</f>
        <v>19</v>
      </c>
    </row>
    <row r="5" spans="1:19" s="15" customFormat="1" x14ac:dyDescent="0.15">
      <c r="A5" s="14"/>
      <c r="B5" s="14">
        <f>B4/ $A$4</f>
        <v>0.24377457404980341</v>
      </c>
      <c r="C5" s="14">
        <f t="shared" ref="C5:F5" si="0">C4/ $A$4</f>
        <v>0.34862385321100919</v>
      </c>
      <c r="D5" s="14">
        <f t="shared" si="0"/>
        <v>0.20183486238532111</v>
      </c>
      <c r="E5" s="14">
        <f t="shared" si="0"/>
        <v>0.19397116644823068</v>
      </c>
      <c r="F5" s="16">
        <f t="shared" si="0"/>
        <v>1.1795543905635648E-2</v>
      </c>
      <c r="H5" s="17"/>
      <c r="I5" s="14">
        <f>I4/$H$4</f>
        <v>0.5923984272608126</v>
      </c>
      <c r="J5" s="14">
        <f t="shared" ref="J5:K5" si="1">J4/$H$4</f>
        <v>0.39580602883355176</v>
      </c>
      <c r="K5" s="16">
        <f t="shared" si="1"/>
        <v>1.1795543905635648E-2</v>
      </c>
      <c r="M5" s="17"/>
      <c r="N5" s="14">
        <f>N4/$M$4</f>
        <v>0.15203145478374835</v>
      </c>
      <c r="O5" s="14">
        <f t="shared" ref="O5:Q5" si="2">O4/$M$4</f>
        <v>0.41284403669724773</v>
      </c>
      <c r="P5" s="14">
        <f t="shared" si="2"/>
        <v>0.41022280471821754</v>
      </c>
      <c r="Q5" s="16">
        <f t="shared" si="2"/>
        <v>2.4901703800786368E-2</v>
      </c>
    </row>
    <row r="7" spans="1:19" x14ac:dyDescent="0.15">
      <c r="A7" s="1" t="s">
        <v>74</v>
      </c>
      <c r="K7" s="1" t="s">
        <v>75</v>
      </c>
    </row>
    <row r="8" spans="1:19" s="2" customFormat="1" ht="126.75" customHeight="1" x14ac:dyDescent="0.15">
      <c r="A8" s="6" t="s">
        <v>1</v>
      </c>
      <c r="B8" s="7" t="s">
        <v>78</v>
      </c>
      <c r="C8" s="7" t="s">
        <v>79</v>
      </c>
      <c r="D8" s="7" t="s">
        <v>80</v>
      </c>
      <c r="E8" s="11" t="s">
        <v>81</v>
      </c>
      <c r="F8" s="7" t="s">
        <v>82</v>
      </c>
      <c r="G8" s="7" t="s">
        <v>83</v>
      </c>
      <c r="H8" s="7" t="s">
        <v>84</v>
      </c>
      <c r="I8" s="9" t="s">
        <v>19</v>
      </c>
      <c r="K8" s="6" t="s">
        <v>1</v>
      </c>
      <c r="L8" s="7" t="s">
        <v>85</v>
      </c>
      <c r="M8" s="11" t="s">
        <v>81</v>
      </c>
      <c r="N8" s="7" t="s">
        <v>86</v>
      </c>
      <c r="O8" s="7" t="s">
        <v>83</v>
      </c>
      <c r="P8" s="7" t="s">
        <v>87</v>
      </c>
      <c r="Q8" s="9" t="s">
        <v>19</v>
      </c>
    </row>
    <row r="9" spans="1:19" x14ac:dyDescent="0.15">
      <c r="A9" s="4">
        <v>763</v>
      </c>
      <c r="B9" s="5">
        <v>220</v>
      </c>
      <c r="C9" s="5">
        <v>300</v>
      </c>
      <c r="D9" s="5">
        <v>45</v>
      </c>
      <c r="E9" s="5">
        <v>35</v>
      </c>
      <c r="F9" s="5">
        <v>47</v>
      </c>
      <c r="G9" s="5">
        <v>9</v>
      </c>
      <c r="H9" s="5">
        <v>32</v>
      </c>
      <c r="I9" s="3">
        <f>A9-B9-C9-D9-E9-F9-G9-H9</f>
        <v>75</v>
      </c>
      <c r="K9" s="4">
        <f>B9+C9</f>
        <v>520</v>
      </c>
      <c r="L9" s="5">
        <v>52</v>
      </c>
      <c r="M9" s="5">
        <v>63</v>
      </c>
      <c r="N9" s="5">
        <v>153</v>
      </c>
      <c r="O9" s="5">
        <v>238</v>
      </c>
      <c r="P9" s="5">
        <v>11</v>
      </c>
      <c r="Q9" s="3">
        <f>K9-L9-M9-N9-O9-P9</f>
        <v>3</v>
      </c>
    </row>
    <row r="10" spans="1:19" s="15" customFormat="1" x14ac:dyDescent="0.15">
      <c r="A10" s="17"/>
      <c r="B10" s="14">
        <f>B9/$A$9</f>
        <v>0.28833551769331583</v>
      </c>
      <c r="C10" s="14">
        <f t="shared" ref="C10:I10" si="3">C9/$A$9</f>
        <v>0.39318479685452162</v>
      </c>
      <c r="D10" s="14">
        <f t="shared" si="3"/>
        <v>5.8977719528178242E-2</v>
      </c>
      <c r="E10" s="14">
        <f t="shared" si="3"/>
        <v>4.5871559633027525E-2</v>
      </c>
      <c r="F10" s="14">
        <f t="shared" si="3"/>
        <v>6.1598951507208385E-2</v>
      </c>
      <c r="G10" s="14">
        <f t="shared" si="3"/>
        <v>1.1795543905635648E-2</v>
      </c>
      <c r="H10" s="14">
        <f t="shared" si="3"/>
        <v>4.1939711664482307E-2</v>
      </c>
      <c r="I10" s="16">
        <f t="shared" si="3"/>
        <v>9.8296199213630406E-2</v>
      </c>
      <c r="K10" s="17"/>
      <c r="L10" s="14">
        <f>L9/$K$9</f>
        <v>0.1</v>
      </c>
      <c r="M10" s="14">
        <f t="shared" ref="M10:Q10" si="4">M9/$K$9</f>
        <v>0.12115384615384615</v>
      </c>
      <c r="N10" s="14">
        <f t="shared" si="4"/>
        <v>0.29423076923076924</v>
      </c>
      <c r="O10" s="14">
        <f t="shared" si="4"/>
        <v>0.45769230769230768</v>
      </c>
      <c r="P10" s="14">
        <f t="shared" si="4"/>
        <v>2.1153846153846155E-2</v>
      </c>
      <c r="Q10" s="16">
        <f t="shared" si="4"/>
        <v>5.7692307692307696E-3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"/>
  <sheetViews>
    <sheetView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2" width="5" style="1" customWidth="1"/>
    <col min="3" max="3" width="7.75" style="1" customWidth="1"/>
    <col min="4" max="4" width="6.25" style="1" customWidth="1"/>
    <col min="5" max="8" width="5" style="1" customWidth="1"/>
    <col min="9" max="10" width="6.625" style="1" customWidth="1"/>
    <col min="11" max="11" width="5" style="1" customWidth="1"/>
    <col min="12" max="12" width="6.125" style="1" customWidth="1"/>
    <col min="13" max="28" width="5" style="1" customWidth="1"/>
    <col min="29" max="16384" width="6.125" style="1"/>
  </cols>
  <sheetData>
    <row r="1" spans="1:13" x14ac:dyDescent="0.15">
      <c r="A1" s="1" t="s">
        <v>88</v>
      </c>
    </row>
    <row r="3" spans="1:13" s="2" customFormat="1" ht="127.5" customHeight="1" x14ac:dyDescent="0.15">
      <c r="A3" s="6" t="s">
        <v>1</v>
      </c>
      <c r="B3" s="7" t="s">
        <v>90</v>
      </c>
      <c r="C3" s="11" t="s">
        <v>91</v>
      </c>
      <c r="D3" s="7" t="s">
        <v>92</v>
      </c>
      <c r="E3" s="7" t="s">
        <v>93</v>
      </c>
      <c r="F3" s="7" t="s">
        <v>94</v>
      </c>
      <c r="G3" s="7" t="s">
        <v>95</v>
      </c>
      <c r="H3" s="7" t="s">
        <v>96</v>
      </c>
      <c r="I3" s="7" t="s">
        <v>97</v>
      </c>
      <c r="J3" s="7" t="s">
        <v>98</v>
      </c>
      <c r="K3" s="7" t="s">
        <v>99</v>
      </c>
      <c r="L3" s="7" t="s">
        <v>100</v>
      </c>
      <c r="M3" s="9" t="s">
        <v>19</v>
      </c>
    </row>
    <row r="4" spans="1:13" x14ac:dyDescent="0.15">
      <c r="A4" s="4">
        <v>763</v>
      </c>
      <c r="B4" s="5">
        <f>'3'!L9</f>
        <v>52</v>
      </c>
      <c r="C4" s="5">
        <f>'3'!M9</f>
        <v>63</v>
      </c>
      <c r="D4" s="5">
        <f>'3'!N9</f>
        <v>153</v>
      </c>
      <c r="E4" s="5">
        <f>'3'!O9</f>
        <v>238</v>
      </c>
      <c r="F4" s="5">
        <f>'3'!P9</f>
        <v>11</v>
      </c>
      <c r="G4" s="5">
        <f>'3'!Q9</f>
        <v>3</v>
      </c>
      <c r="H4" s="5">
        <f>'3'!D9</f>
        <v>45</v>
      </c>
      <c r="I4" s="5">
        <f>'3'!E9</f>
        <v>35</v>
      </c>
      <c r="J4" s="5">
        <f>'3'!F9</f>
        <v>47</v>
      </c>
      <c r="K4" s="5">
        <f>'3'!G9</f>
        <v>9</v>
      </c>
      <c r="L4" s="5">
        <f>'3'!H9</f>
        <v>32</v>
      </c>
      <c r="M4" s="3">
        <f>A4-B4-C4-D4-E4-F4-G4-H4-I4-J4-K4-L4</f>
        <v>75</v>
      </c>
    </row>
    <row r="5" spans="1:13" s="15" customFormat="1" x14ac:dyDescent="0.15">
      <c r="A5" s="17"/>
      <c r="B5" s="14">
        <f>B4/$A$4</f>
        <v>6.8152031454783754E-2</v>
      </c>
      <c r="C5" s="14">
        <f t="shared" ref="C5:M5" si="0">C4/$A$4</f>
        <v>8.2568807339449546E-2</v>
      </c>
      <c r="D5" s="14">
        <f t="shared" si="0"/>
        <v>0.20052424639580602</v>
      </c>
      <c r="E5" s="14">
        <f t="shared" si="0"/>
        <v>0.31192660550458717</v>
      </c>
      <c r="F5" s="14">
        <f t="shared" si="0"/>
        <v>1.4416775884665793E-2</v>
      </c>
      <c r="G5" s="14">
        <f t="shared" si="0"/>
        <v>3.9318479685452159E-3</v>
      </c>
      <c r="H5" s="14">
        <f t="shared" si="0"/>
        <v>5.8977719528178242E-2</v>
      </c>
      <c r="I5" s="14">
        <f>I4/$A$4</f>
        <v>4.5871559633027525E-2</v>
      </c>
      <c r="J5" s="14">
        <f t="shared" si="0"/>
        <v>6.1598951507208385E-2</v>
      </c>
      <c r="K5" s="14">
        <f t="shared" si="0"/>
        <v>1.1795543905635648E-2</v>
      </c>
      <c r="L5" s="14">
        <f t="shared" si="0"/>
        <v>4.1939711664482307E-2</v>
      </c>
      <c r="M5" s="16">
        <f t="shared" si="0"/>
        <v>9.8296199213630406E-2</v>
      </c>
    </row>
    <row r="7" spans="1:13" x14ac:dyDescent="0.15">
      <c r="A7" s="1" t="s">
        <v>88</v>
      </c>
      <c r="G7" s="1" t="s">
        <v>89</v>
      </c>
    </row>
    <row r="8" spans="1:13" s="2" customFormat="1" ht="126.75" customHeight="1" x14ac:dyDescent="0.15">
      <c r="A8" s="6" t="s">
        <v>1</v>
      </c>
      <c r="B8" s="7" t="s">
        <v>101</v>
      </c>
      <c r="C8" s="7" t="s">
        <v>102</v>
      </c>
      <c r="D8" s="7" t="s">
        <v>84</v>
      </c>
      <c r="E8" s="9" t="s">
        <v>19</v>
      </c>
      <c r="G8" s="6" t="s">
        <v>1</v>
      </c>
      <c r="H8" s="7" t="s">
        <v>103</v>
      </c>
      <c r="I8" s="7" t="s">
        <v>104</v>
      </c>
      <c r="J8" s="7" t="s">
        <v>105</v>
      </c>
      <c r="K8" s="7" t="s">
        <v>106</v>
      </c>
      <c r="L8" s="9" t="s">
        <v>19</v>
      </c>
      <c r="M8" s="13"/>
    </row>
    <row r="9" spans="1:13" x14ac:dyDescent="0.15">
      <c r="A9" s="4">
        <v>763</v>
      </c>
      <c r="B9" s="5">
        <f>B4+H4</f>
        <v>97</v>
      </c>
      <c r="C9" s="5">
        <f>C4+D4+E4+F4+I4+J4+K4</f>
        <v>556</v>
      </c>
      <c r="D9" s="5">
        <f>G4+L4</f>
        <v>35</v>
      </c>
      <c r="E9" s="3">
        <f>A9-B9-C9-D9</f>
        <v>75</v>
      </c>
      <c r="G9" s="4">
        <f>B9</f>
        <v>97</v>
      </c>
      <c r="H9" s="5">
        <v>40</v>
      </c>
      <c r="I9" s="5">
        <v>40</v>
      </c>
      <c r="J9" s="5">
        <v>6</v>
      </c>
      <c r="K9" s="5">
        <v>6</v>
      </c>
      <c r="L9" s="3">
        <f>G9-H9-I9-J9-K9</f>
        <v>5</v>
      </c>
    </row>
    <row r="10" spans="1:13" x14ac:dyDescent="0.15">
      <c r="A10" s="8"/>
      <c r="B10" s="22">
        <f>B9/$A$9</f>
        <v>0.127129750982962</v>
      </c>
      <c r="C10" s="22">
        <f t="shared" ref="C10:E10" si="1">C9/$A$9</f>
        <v>0.72870249017038002</v>
      </c>
      <c r="D10" s="22">
        <f t="shared" si="1"/>
        <v>4.5871559633027525E-2</v>
      </c>
      <c r="E10" s="23">
        <f t="shared" si="1"/>
        <v>9.8296199213630406E-2</v>
      </c>
      <c r="F10" s="24"/>
      <c r="G10" s="25"/>
      <c r="H10" s="22">
        <f>H9/$G$9</f>
        <v>0.41237113402061853</v>
      </c>
      <c r="I10" s="22">
        <f t="shared" ref="I10:L10" si="2">I9/$G$9</f>
        <v>0.41237113402061853</v>
      </c>
      <c r="J10" s="22">
        <f t="shared" si="2"/>
        <v>6.1855670103092786E-2</v>
      </c>
      <c r="K10" s="22">
        <f t="shared" si="2"/>
        <v>6.1855670103092786E-2</v>
      </c>
      <c r="L10" s="23">
        <f t="shared" si="2"/>
        <v>5.1546391752577317E-2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"/>
  <sheetViews>
    <sheetView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2" width="5" style="1" customWidth="1"/>
    <col min="3" max="3" width="8.125" style="1" customWidth="1"/>
    <col min="4" max="28" width="5" style="1" customWidth="1"/>
    <col min="29" max="16384" width="6.125" style="1"/>
  </cols>
  <sheetData>
    <row r="1" spans="1:13" x14ac:dyDescent="0.15">
      <c r="A1" s="1" t="s">
        <v>107</v>
      </c>
    </row>
    <row r="3" spans="1:13" s="2" customFormat="1" ht="127.5" customHeight="1" x14ac:dyDescent="0.15">
      <c r="A3" s="6" t="s">
        <v>1</v>
      </c>
      <c r="B3" s="7" t="s">
        <v>108</v>
      </c>
      <c r="C3" s="7" t="s">
        <v>109</v>
      </c>
      <c r="D3" s="7" t="s">
        <v>110</v>
      </c>
      <c r="E3" s="7" t="s">
        <v>111</v>
      </c>
      <c r="F3" s="7" t="s">
        <v>112</v>
      </c>
      <c r="G3" s="9" t="s">
        <v>19</v>
      </c>
    </row>
    <row r="4" spans="1:13" x14ac:dyDescent="0.15">
      <c r="A4" s="4">
        <f>'4'!C9</f>
        <v>556</v>
      </c>
      <c r="B4" s="5">
        <v>137</v>
      </c>
      <c r="C4" s="5">
        <v>41</v>
      </c>
      <c r="D4" s="5">
        <v>86</v>
      </c>
      <c r="E4" s="5">
        <v>182</v>
      </c>
      <c r="F4" s="5">
        <v>81</v>
      </c>
      <c r="G4" s="3">
        <f>A4-B4-C4-D4-E4-F4</f>
        <v>29</v>
      </c>
    </row>
    <row r="5" spans="1:13" s="15" customFormat="1" x14ac:dyDescent="0.15">
      <c r="A5" s="17"/>
      <c r="B5" s="14">
        <f>B4/$A$4</f>
        <v>0.24640287769784172</v>
      </c>
      <c r="C5" s="14">
        <f t="shared" ref="C5:G5" si="0">C4/$A$4</f>
        <v>7.3741007194244604E-2</v>
      </c>
      <c r="D5" s="14">
        <f t="shared" si="0"/>
        <v>0.15467625899280577</v>
      </c>
      <c r="E5" s="14">
        <f t="shared" si="0"/>
        <v>0.3273381294964029</v>
      </c>
      <c r="F5" s="14">
        <f t="shared" si="0"/>
        <v>0.14568345323741008</v>
      </c>
      <c r="G5" s="16">
        <f t="shared" si="0"/>
        <v>5.2158273381294966E-2</v>
      </c>
    </row>
    <row r="8" spans="1:13" ht="126.75" customHeight="1" x14ac:dyDescent="0.15">
      <c r="E8" s="12"/>
      <c r="M8" s="12"/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U9"/>
  <sheetViews>
    <sheetView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1" width="26.875" style="1" customWidth="1"/>
    <col min="2" max="21" width="5" style="1" customWidth="1"/>
    <col min="22" max="16384" width="6.125" style="1"/>
  </cols>
  <sheetData>
    <row r="3" spans="1:21" s="2" customFormat="1" ht="126.75" customHeight="1" x14ac:dyDescent="0.15">
      <c r="A3" s="6" t="s">
        <v>54</v>
      </c>
      <c r="B3" s="7" t="s">
        <v>1</v>
      </c>
      <c r="C3" s="7" t="s">
        <v>113</v>
      </c>
      <c r="D3" s="7" t="s">
        <v>114</v>
      </c>
      <c r="E3" s="7" t="s">
        <v>115</v>
      </c>
      <c r="F3" s="7" t="s">
        <v>116</v>
      </c>
      <c r="G3" s="7" t="s">
        <v>117</v>
      </c>
      <c r="H3" s="7" t="s">
        <v>118</v>
      </c>
      <c r="I3" s="7" t="s">
        <v>119</v>
      </c>
      <c r="J3" s="7" t="s">
        <v>120</v>
      </c>
      <c r="K3" s="7" t="s">
        <v>121</v>
      </c>
      <c r="L3" s="7" t="s">
        <v>122</v>
      </c>
      <c r="M3" s="7" t="s">
        <v>123</v>
      </c>
      <c r="N3" s="7" t="s">
        <v>124</v>
      </c>
      <c r="O3" s="7" t="s">
        <v>125</v>
      </c>
      <c r="P3" s="7" t="s">
        <v>126</v>
      </c>
      <c r="Q3" s="7" t="s">
        <v>127</v>
      </c>
      <c r="R3" s="7" t="s">
        <v>128</v>
      </c>
      <c r="S3" s="7" t="s">
        <v>129</v>
      </c>
      <c r="T3" s="7" t="s">
        <v>27</v>
      </c>
      <c r="U3" s="9" t="s">
        <v>19</v>
      </c>
    </row>
    <row r="4" spans="1:21" x14ac:dyDescent="0.15">
      <c r="A4" s="4" t="s">
        <v>130</v>
      </c>
      <c r="B4" s="5">
        <f>'4'!H9</f>
        <v>40</v>
      </c>
      <c r="C4" s="29" t="s">
        <v>229</v>
      </c>
      <c r="D4" s="29" t="s">
        <v>229</v>
      </c>
      <c r="E4" s="5">
        <v>6</v>
      </c>
      <c r="F4" s="5">
        <v>2</v>
      </c>
      <c r="G4" s="5">
        <v>1</v>
      </c>
      <c r="H4" s="29" t="s">
        <v>229</v>
      </c>
      <c r="I4" s="29" t="s">
        <v>229</v>
      </c>
      <c r="J4" s="5">
        <v>1</v>
      </c>
      <c r="K4" s="5">
        <v>3</v>
      </c>
      <c r="L4" s="5">
        <v>2</v>
      </c>
      <c r="M4" s="5">
        <v>3</v>
      </c>
      <c r="N4" s="29" t="s">
        <v>229</v>
      </c>
      <c r="O4" s="29" t="s">
        <v>229</v>
      </c>
      <c r="P4" s="29" t="s">
        <v>229</v>
      </c>
      <c r="Q4" s="29" t="s">
        <v>229</v>
      </c>
      <c r="R4" s="29" t="s">
        <v>229</v>
      </c>
      <c r="S4" s="5">
        <v>6</v>
      </c>
      <c r="T4" s="5">
        <v>2</v>
      </c>
      <c r="U4" s="3">
        <f>B4-SUM(C4:T4)</f>
        <v>14</v>
      </c>
    </row>
    <row r="5" spans="1:21" s="15" customFormat="1" x14ac:dyDescent="0.15">
      <c r="A5" s="18" t="s">
        <v>54</v>
      </c>
      <c r="B5" s="19"/>
      <c r="C5" s="30" t="s">
        <v>229</v>
      </c>
      <c r="D5" s="30" t="s">
        <v>229</v>
      </c>
      <c r="E5" s="19">
        <f t="shared" ref="E5:U5" si="0">E4/$B$4</f>
        <v>0.15</v>
      </c>
      <c r="F5" s="19">
        <f t="shared" si="0"/>
        <v>0.05</v>
      </c>
      <c r="G5" s="19">
        <f t="shared" si="0"/>
        <v>2.5000000000000001E-2</v>
      </c>
      <c r="H5" s="30" t="s">
        <v>229</v>
      </c>
      <c r="I5" s="30" t="s">
        <v>229</v>
      </c>
      <c r="J5" s="19">
        <f t="shared" si="0"/>
        <v>2.5000000000000001E-2</v>
      </c>
      <c r="K5" s="19">
        <f t="shared" si="0"/>
        <v>7.4999999999999997E-2</v>
      </c>
      <c r="L5" s="19">
        <f t="shared" si="0"/>
        <v>0.05</v>
      </c>
      <c r="M5" s="19">
        <f t="shared" si="0"/>
        <v>7.4999999999999997E-2</v>
      </c>
      <c r="N5" s="30" t="s">
        <v>229</v>
      </c>
      <c r="O5" s="30" t="s">
        <v>229</v>
      </c>
      <c r="P5" s="30" t="s">
        <v>229</v>
      </c>
      <c r="Q5" s="30" t="s">
        <v>229</v>
      </c>
      <c r="R5" s="30" t="s">
        <v>229</v>
      </c>
      <c r="S5" s="19">
        <f t="shared" si="0"/>
        <v>0.15</v>
      </c>
      <c r="T5" s="19">
        <f t="shared" si="0"/>
        <v>0.05</v>
      </c>
      <c r="U5" s="20">
        <f t="shared" si="0"/>
        <v>0.35</v>
      </c>
    </row>
    <row r="6" spans="1:21" x14ac:dyDescent="0.15">
      <c r="A6" s="4" t="s">
        <v>131</v>
      </c>
      <c r="B6" s="5">
        <f>'5'!B4</f>
        <v>137</v>
      </c>
      <c r="C6" s="29" t="s">
        <v>229</v>
      </c>
      <c r="D6" s="5">
        <v>2</v>
      </c>
      <c r="E6" s="5">
        <v>15</v>
      </c>
      <c r="F6" s="5">
        <v>3</v>
      </c>
      <c r="G6" s="5">
        <v>8</v>
      </c>
      <c r="H6" s="5">
        <v>2</v>
      </c>
      <c r="I6" s="29" t="s">
        <v>229</v>
      </c>
      <c r="J6" s="29" t="s">
        <v>229</v>
      </c>
      <c r="K6" s="5">
        <v>1</v>
      </c>
      <c r="L6" s="5">
        <v>1</v>
      </c>
      <c r="M6" s="5">
        <v>4</v>
      </c>
      <c r="N6" s="5">
        <v>9</v>
      </c>
      <c r="O6" s="29" t="s">
        <v>229</v>
      </c>
      <c r="P6" s="5">
        <v>3</v>
      </c>
      <c r="Q6" s="5">
        <v>3</v>
      </c>
      <c r="R6" s="29" t="s">
        <v>229</v>
      </c>
      <c r="S6" s="5">
        <v>4</v>
      </c>
      <c r="T6" s="5">
        <v>14</v>
      </c>
      <c r="U6" s="3">
        <f>B6-SUM(C6:T6)</f>
        <v>68</v>
      </c>
    </row>
    <row r="7" spans="1:21" s="15" customFormat="1" x14ac:dyDescent="0.15">
      <c r="A7" s="18" t="s">
        <v>132</v>
      </c>
      <c r="B7" s="19"/>
      <c r="C7" s="30" t="s">
        <v>229</v>
      </c>
      <c r="D7" s="19">
        <f t="shared" ref="D7:U7" si="1">D6/$B$6</f>
        <v>1.4598540145985401E-2</v>
      </c>
      <c r="E7" s="19">
        <f t="shared" si="1"/>
        <v>0.10948905109489052</v>
      </c>
      <c r="F7" s="19">
        <f t="shared" si="1"/>
        <v>2.1897810218978103E-2</v>
      </c>
      <c r="G7" s="19">
        <f t="shared" si="1"/>
        <v>5.8394160583941604E-2</v>
      </c>
      <c r="H7" s="19">
        <f t="shared" si="1"/>
        <v>1.4598540145985401E-2</v>
      </c>
      <c r="I7" s="30" t="s">
        <v>229</v>
      </c>
      <c r="J7" s="30" t="s">
        <v>229</v>
      </c>
      <c r="K7" s="19">
        <f t="shared" si="1"/>
        <v>7.2992700729927005E-3</v>
      </c>
      <c r="L7" s="19">
        <f t="shared" si="1"/>
        <v>7.2992700729927005E-3</v>
      </c>
      <c r="M7" s="19">
        <f t="shared" si="1"/>
        <v>2.9197080291970802E-2</v>
      </c>
      <c r="N7" s="19">
        <f t="shared" si="1"/>
        <v>6.569343065693431E-2</v>
      </c>
      <c r="O7" s="30" t="s">
        <v>229</v>
      </c>
      <c r="P7" s="19">
        <f t="shared" si="1"/>
        <v>2.1897810218978103E-2</v>
      </c>
      <c r="Q7" s="19">
        <f t="shared" si="1"/>
        <v>2.1897810218978103E-2</v>
      </c>
      <c r="R7" s="30" t="s">
        <v>229</v>
      </c>
      <c r="S7" s="19">
        <f t="shared" si="1"/>
        <v>2.9197080291970802E-2</v>
      </c>
      <c r="T7" s="19">
        <f t="shared" si="1"/>
        <v>0.10218978102189781</v>
      </c>
      <c r="U7" s="20">
        <f t="shared" si="1"/>
        <v>0.49635036496350365</v>
      </c>
    </row>
    <row r="8" spans="1:21" x14ac:dyDescent="0.15">
      <c r="A8" s="4" t="s">
        <v>133</v>
      </c>
      <c r="B8" s="5">
        <f>'5'!C4</f>
        <v>41</v>
      </c>
      <c r="C8" s="5">
        <v>1</v>
      </c>
      <c r="D8" s="5">
        <v>2</v>
      </c>
      <c r="E8" s="5">
        <v>4</v>
      </c>
      <c r="F8" s="29" t="s">
        <v>229</v>
      </c>
      <c r="G8" s="29" t="s">
        <v>229</v>
      </c>
      <c r="H8" s="29" t="s">
        <v>229</v>
      </c>
      <c r="I8" s="5">
        <v>1</v>
      </c>
      <c r="J8" s="5">
        <v>1</v>
      </c>
      <c r="K8" s="5">
        <v>2</v>
      </c>
      <c r="L8" s="29" t="s">
        <v>229</v>
      </c>
      <c r="M8" s="5">
        <v>12</v>
      </c>
      <c r="N8" s="5">
        <v>2</v>
      </c>
      <c r="O8" s="29" t="s">
        <v>229</v>
      </c>
      <c r="P8" s="5">
        <v>1</v>
      </c>
      <c r="Q8" s="29" t="s">
        <v>229</v>
      </c>
      <c r="R8" s="29" t="s">
        <v>229</v>
      </c>
      <c r="S8" s="5">
        <v>2</v>
      </c>
      <c r="T8" s="5">
        <v>1</v>
      </c>
      <c r="U8" s="3">
        <f>B8-SUM(C8:T8)</f>
        <v>12</v>
      </c>
    </row>
    <row r="9" spans="1:21" s="15" customFormat="1" x14ac:dyDescent="0.15">
      <c r="A9" s="17" t="s">
        <v>134</v>
      </c>
      <c r="B9" s="14"/>
      <c r="C9" s="14">
        <f>C8/$B$8</f>
        <v>2.4390243902439025E-2</v>
      </c>
      <c r="D9" s="14">
        <f t="shared" ref="D9:U9" si="2">D8/$B$8</f>
        <v>4.878048780487805E-2</v>
      </c>
      <c r="E9" s="14">
        <f t="shared" si="2"/>
        <v>9.7560975609756101E-2</v>
      </c>
      <c r="F9" s="31" t="s">
        <v>229</v>
      </c>
      <c r="G9" s="31" t="s">
        <v>229</v>
      </c>
      <c r="H9" s="31" t="s">
        <v>229</v>
      </c>
      <c r="I9" s="14">
        <f t="shared" si="2"/>
        <v>2.4390243902439025E-2</v>
      </c>
      <c r="J9" s="14">
        <f t="shared" si="2"/>
        <v>2.4390243902439025E-2</v>
      </c>
      <c r="K9" s="14">
        <f t="shared" si="2"/>
        <v>4.878048780487805E-2</v>
      </c>
      <c r="L9" s="31" t="s">
        <v>229</v>
      </c>
      <c r="M9" s="14">
        <f t="shared" si="2"/>
        <v>0.29268292682926828</v>
      </c>
      <c r="N9" s="14">
        <f t="shared" si="2"/>
        <v>4.878048780487805E-2</v>
      </c>
      <c r="O9" s="31" t="s">
        <v>229</v>
      </c>
      <c r="P9" s="14">
        <f t="shared" si="2"/>
        <v>2.4390243902439025E-2</v>
      </c>
      <c r="Q9" s="31" t="s">
        <v>229</v>
      </c>
      <c r="R9" s="31" t="s">
        <v>229</v>
      </c>
      <c r="S9" s="14">
        <f t="shared" si="2"/>
        <v>4.878048780487805E-2</v>
      </c>
      <c r="T9" s="14">
        <f t="shared" si="2"/>
        <v>2.4390243902439025E-2</v>
      </c>
      <c r="U9" s="16">
        <f t="shared" si="2"/>
        <v>0.29268292682926828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"/>
  <sheetViews>
    <sheetView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2" width="5" style="1" customWidth="1"/>
    <col min="3" max="3" width="6.375" style="1" customWidth="1"/>
    <col min="4" max="4" width="5" style="1" customWidth="1"/>
    <col min="5" max="5" width="6.375" style="1" customWidth="1"/>
    <col min="6" max="6" width="5" style="1" customWidth="1"/>
    <col min="7" max="7" width="6.5" style="1" customWidth="1"/>
    <col min="8" max="12" width="5" style="1" customWidth="1"/>
    <col min="13" max="13" width="6.75" style="1" customWidth="1"/>
    <col min="14" max="17" width="5" style="1" customWidth="1"/>
    <col min="18" max="18" width="7.25" style="1" customWidth="1"/>
    <col min="19" max="21" width="5" style="1" customWidth="1"/>
    <col min="22" max="16384" width="6.125" style="1"/>
  </cols>
  <sheetData>
    <row r="1" spans="1:21" x14ac:dyDescent="0.15">
      <c r="A1" s="1" t="s">
        <v>135</v>
      </c>
      <c r="K1" s="1" t="s">
        <v>136</v>
      </c>
      <c r="R1" s="1" t="s">
        <v>136</v>
      </c>
    </row>
    <row r="3" spans="1:21" s="2" customFormat="1" ht="127.5" customHeight="1" x14ac:dyDescent="0.15">
      <c r="A3" s="6" t="s">
        <v>1</v>
      </c>
      <c r="B3" s="7" t="s">
        <v>137</v>
      </c>
      <c r="C3" s="7" t="s">
        <v>138</v>
      </c>
      <c r="D3" s="7" t="s">
        <v>139</v>
      </c>
      <c r="E3" s="7" t="s">
        <v>140</v>
      </c>
      <c r="F3" s="7" t="s">
        <v>141</v>
      </c>
      <c r="G3" s="7" t="s">
        <v>142</v>
      </c>
      <c r="H3" s="7" t="s">
        <v>27</v>
      </c>
      <c r="I3" s="9" t="s">
        <v>19</v>
      </c>
      <c r="K3" s="6" t="s">
        <v>1</v>
      </c>
      <c r="L3" s="7" t="s">
        <v>143</v>
      </c>
      <c r="M3" s="7" t="s">
        <v>144</v>
      </c>
      <c r="N3" s="7" t="s">
        <v>145</v>
      </c>
      <c r="O3" s="7" t="s">
        <v>146</v>
      </c>
      <c r="P3" s="9" t="s">
        <v>19</v>
      </c>
      <c r="R3" s="6" t="s">
        <v>1</v>
      </c>
      <c r="S3" s="7" t="s">
        <v>143</v>
      </c>
      <c r="T3" s="7" t="s">
        <v>147</v>
      </c>
      <c r="U3" s="9" t="s">
        <v>19</v>
      </c>
    </row>
    <row r="4" spans="1:21" x14ac:dyDescent="0.15">
      <c r="A4" s="4">
        <f>'5'!C4</f>
        <v>41</v>
      </c>
      <c r="B4" s="5">
        <v>5</v>
      </c>
      <c r="C4" s="5">
        <v>9</v>
      </c>
      <c r="D4" s="5">
        <v>20</v>
      </c>
      <c r="E4" s="5">
        <v>2</v>
      </c>
      <c r="F4" s="5">
        <v>3</v>
      </c>
      <c r="G4" s="29" t="s">
        <v>229</v>
      </c>
      <c r="H4" s="5">
        <v>2</v>
      </c>
      <c r="I4" s="26" t="s">
        <v>229</v>
      </c>
      <c r="K4" s="4">
        <v>763</v>
      </c>
      <c r="L4" s="5">
        <v>137</v>
      </c>
      <c r="M4" s="5">
        <v>143</v>
      </c>
      <c r="N4" s="5">
        <v>175</v>
      </c>
      <c r="O4" s="5">
        <v>285</v>
      </c>
      <c r="P4" s="3">
        <f>K4-L4-M4-N4-O4</f>
        <v>23</v>
      </c>
      <c r="R4" s="4">
        <v>763</v>
      </c>
      <c r="S4" s="5">
        <f>L4</f>
        <v>137</v>
      </c>
      <c r="T4" s="5">
        <f>M4+N4+O4</f>
        <v>603</v>
      </c>
      <c r="U4" s="3">
        <f>R4-S4-T4</f>
        <v>23</v>
      </c>
    </row>
    <row r="5" spans="1:21" s="15" customFormat="1" x14ac:dyDescent="0.15">
      <c r="A5" s="17"/>
      <c r="B5" s="14">
        <f>B4/$A$4</f>
        <v>0.12195121951219512</v>
      </c>
      <c r="C5" s="14">
        <f t="shared" ref="C5:H5" si="0">C4/$A$4</f>
        <v>0.21951219512195122</v>
      </c>
      <c r="D5" s="14">
        <f t="shared" si="0"/>
        <v>0.48780487804878048</v>
      </c>
      <c r="E5" s="14">
        <f t="shared" si="0"/>
        <v>4.878048780487805E-2</v>
      </c>
      <c r="F5" s="14">
        <f t="shared" si="0"/>
        <v>7.3170731707317069E-2</v>
      </c>
      <c r="G5" s="31" t="s">
        <v>229</v>
      </c>
      <c r="H5" s="14">
        <f t="shared" si="0"/>
        <v>4.878048780487805E-2</v>
      </c>
      <c r="I5" s="27" t="s">
        <v>229</v>
      </c>
      <c r="K5" s="17"/>
      <c r="L5" s="14">
        <f>L4/$K$4</f>
        <v>0.17955439056356487</v>
      </c>
      <c r="M5" s="14">
        <f t="shared" ref="M5:P5" si="1">M4/$K$4</f>
        <v>0.18741808650065531</v>
      </c>
      <c r="N5" s="14">
        <f t="shared" si="1"/>
        <v>0.22935779816513763</v>
      </c>
      <c r="O5" s="14">
        <f t="shared" si="1"/>
        <v>0.37352555701179552</v>
      </c>
      <c r="P5" s="16">
        <f t="shared" si="1"/>
        <v>3.0144167758846659E-2</v>
      </c>
      <c r="R5" s="17"/>
      <c r="S5" s="14">
        <f>S4/$R$4</f>
        <v>0.17955439056356487</v>
      </c>
      <c r="T5" s="14">
        <f t="shared" ref="T5:U5" si="2">T4/$R$4</f>
        <v>0.79030144167758842</v>
      </c>
      <c r="U5" s="16">
        <f t="shared" si="2"/>
        <v>3.0144167758846659E-2</v>
      </c>
    </row>
    <row r="7" spans="1:21" x14ac:dyDescent="0.15">
      <c r="A7" s="1" t="s">
        <v>148</v>
      </c>
      <c r="K7" s="1" t="s">
        <v>149</v>
      </c>
    </row>
    <row r="8" spans="1:21" s="2" customFormat="1" ht="127.5" customHeight="1" x14ac:dyDescent="0.15">
      <c r="A8" s="6" t="s">
        <v>1</v>
      </c>
      <c r="B8" s="7" t="s">
        <v>150</v>
      </c>
      <c r="C8" s="7" t="s">
        <v>151</v>
      </c>
      <c r="D8" s="7" t="s">
        <v>152</v>
      </c>
      <c r="E8" s="7" t="s">
        <v>153</v>
      </c>
      <c r="F8" s="7" t="s">
        <v>154</v>
      </c>
      <c r="G8" s="7" t="s">
        <v>155</v>
      </c>
      <c r="H8" s="7" t="s">
        <v>27</v>
      </c>
      <c r="I8" s="9" t="s">
        <v>19</v>
      </c>
      <c r="K8" s="6" t="s">
        <v>1</v>
      </c>
      <c r="L8" s="7" t="s">
        <v>156</v>
      </c>
      <c r="M8" s="7" t="s">
        <v>157</v>
      </c>
      <c r="N8" s="7" t="s">
        <v>158</v>
      </c>
      <c r="O8" s="7" t="s">
        <v>159</v>
      </c>
      <c r="P8" s="7" t="s">
        <v>108</v>
      </c>
      <c r="Q8" s="7" t="s">
        <v>160</v>
      </c>
      <c r="R8" s="7" t="s">
        <v>161</v>
      </c>
      <c r="S8" s="7" t="s">
        <v>162</v>
      </c>
      <c r="T8" s="7" t="s">
        <v>27</v>
      </c>
      <c r="U8" s="9" t="s">
        <v>19</v>
      </c>
    </row>
    <row r="9" spans="1:21" x14ac:dyDescent="0.15">
      <c r="A9" s="4">
        <f>S4</f>
        <v>137</v>
      </c>
      <c r="B9" s="5">
        <v>3</v>
      </c>
      <c r="C9" s="5">
        <v>17</v>
      </c>
      <c r="D9" s="5">
        <v>12</v>
      </c>
      <c r="E9" s="5">
        <v>82</v>
      </c>
      <c r="F9" s="5">
        <v>21</v>
      </c>
      <c r="G9" s="5">
        <v>25</v>
      </c>
      <c r="H9" s="5">
        <v>15</v>
      </c>
      <c r="I9" s="26" t="s">
        <v>229</v>
      </c>
      <c r="K9" s="4">
        <f>T4</f>
        <v>603</v>
      </c>
      <c r="L9" s="5">
        <v>35</v>
      </c>
      <c r="M9" s="5">
        <v>61</v>
      </c>
      <c r="N9" s="5">
        <v>87</v>
      </c>
      <c r="O9" s="5">
        <v>126</v>
      </c>
      <c r="P9" s="5">
        <v>70</v>
      </c>
      <c r="Q9" s="5">
        <v>107</v>
      </c>
      <c r="R9" s="5">
        <v>91</v>
      </c>
      <c r="S9" s="5">
        <v>195</v>
      </c>
      <c r="T9" s="5">
        <v>31</v>
      </c>
      <c r="U9" s="3">
        <v>2</v>
      </c>
    </row>
    <row r="10" spans="1:21" s="15" customFormat="1" x14ac:dyDescent="0.15">
      <c r="A10" s="17"/>
      <c r="B10" s="14">
        <f>B9/$A$9</f>
        <v>2.1897810218978103E-2</v>
      </c>
      <c r="C10" s="14">
        <f t="shared" ref="C10:H10" si="3">C9/$A$9</f>
        <v>0.12408759124087591</v>
      </c>
      <c r="D10" s="14">
        <f t="shared" si="3"/>
        <v>8.7591240875912413E-2</v>
      </c>
      <c r="E10" s="14">
        <f t="shared" si="3"/>
        <v>0.59854014598540151</v>
      </c>
      <c r="F10" s="14">
        <f t="shared" si="3"/>
        <v>0.15328467153284672</v>
      </c>
      <c r="G10" s="14">
        <f t="shared" si="3"/>
        <v>0.18248175182481752</v>
      </c>
      <c r="H10" s="14">
        <f t="shared" si="3"/>
        <v>0.10948905109489052</v>
      </c>
      <c r="I10" s="27" t="s">
        <v>229</v>
      </c>
      <c r="K10" s="17"/>
      <c r="L10" s="14">
        <f>L9/$K$9</f>
        <v>5.8043117744610281E-2</v>
      </c>
      <c r="M10" s="14">
        <f t="shared" ref="M10:U10" si="4">M9/$K$9</f>
        <v>0.1011608623548922</v>
      </c>
      <c r="N10" s="14">
        <f t="shared" si="4"/>
        <v>0.14427860696517414</v>
      </c>
      <c r="O10" s="14">
        <f t="shared" si="4"/>
        <v>0.20895522388059701</v>
      </c>
      <c r="P10" s="14">
        <f t="shared" si="4"/>
        <v>0.11608623548922056</v>
      </c>
      <c r="Q10" s="14">
        <f t="shared" si="4"/>
        <v>0.17744610281923714</v>
      </c>
      <c r="R10" s="14">
        <f t="shared" si="4"/>
        <v>0.15091210613598674</v>
      </c>
      <c r="S10" s="14">
        <f t="shared" si="4"/>
        <v>0.32338308457711445</v>
      </c>
      <c r="T10" s="14">
        <f t="shared" si="4"/>
        <v>5.140961857379768E-2</v>
      </c>
      <c r="U10" s="16">
        <f t="shared" si="4"/>
        <v>3.3167495854063019E-3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1"/>
  <sheetViews>
    <sheetView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20" width="5" style="1" customWidth="1"/>
    <col min="21" max="21" width="6" style="1" customWidth="1"/>
    <col min="22" max="23" width="6.625" style="1" customWidth="1"/>
    <col min="24" max="24" width="4.375" style="1" customWidth="1"/>
    <col min="25" max="25" width="4.25" style="1" customWidth="1"/>
    <col min="26" max="16384" width="6.125" style="1"/>
  </cols>
  <sheetData>
    <row r="1" spans="1:25" x14ac:dyDescent="0.15">
      <c r="A1" s="1" t="s">
        <v>190</v>
      </c>
    </row>
    <row r="3" spans="1:25" x14ac:dyDescent="0.15">
      <c r="A3" s="1" t="s">
        <v>163</v>
      </c>
      <c r="F3" s="1" t="s">
        <v>164</v>
      </c>
      <c r="V3" s="1" t="s">
        <v>165</v>
      </c>
    </row>
    <row r="4" spans="1:25" s="2" customFormat="1" ht="127.5" customHeight="1" x14ac:dyDescent="0.15">
      <c r="A4" s="6" t="s">
        <v>1</v>
      </c>
      <c r="B4" s="7" t="s">
        <v>230</v>
      </c>
      <c r="C4" s="7" t="s">
        <v>166</v>
      </c>
      <c r="D4" s="9" t="s">
        <v>19</v>
      </c>
      <c r="F4" s="6" t="s">
        <v>1</v>
      </c>
      <c r="G4" s="7" t="s">
        <v>167</v>
      </c>
      <c r="H4" s="7" t="s">
        <v>168</v>
      </c>
      <c r="I4" s="7" t="s">
        <v>169</v>
      </c>
      <c r="J4" s="7" t="s">
        <v>170</v>
      </c>
      <c r="K4" s="7" t="s">
        <v>171</v>
      </c>
      <c r="L4" s="7" t="s">
        <v>172</v>
      </c>
      <c r="M4" s="7" t="s">
        <v>173</v>
      </c>
      <c r="N4" s="7" t="s">
        <v>174</v>
      </c>
      <c r="O4" s="7" t="s">
        <v>175</v>
      </c>
      <c r="P4" s="7" t="s">
        <v>176</v>
      </c>
      <c r="Q4" s="7" t="s">
        <v>177</v>
      </c>
      <c r="R4" s="7" t="s">
        <v>178</v>
      </c>
      <c r="S4" s="7" t="s">
        <v>179</v>
      </c>
      <c r="T4" s="9" t="s">
        <v>19</v>
      </c>
      <c r="V4" s="6" t="s">
        <v>1</v>
      </c>
      <c r="W4" s="7" t="s">
        <v>44</v>
      </c>
      <c r="X4" s="7" t="s">
        <v>45</v>
      </c>
      <c r="Y4" s="9" t="s">
        <v>46</v>
      </c>
    </row>
    <row r="5" spans="1:25" x14ac:dyDescent="0.15">
      <c r="A5" s="4">
        <v>763</v>
      </c>
      <c r="B5" s="5">
        <v>618</v>
      </c>
      <c r="C5" s="5">
        <v>138</v>
      </c>
      <c r="D5" s="3">
        <f>A5-B5-C5</f>
        <v>7</v>
      </c>
      <c r="F5" s="4">
        <f>B5</f>
        <v>618</v>
      </c>
      <c r="G5" s="29" t="s">
        <v>229</v>
      </c>
      <c r="H5" s="5">
        <v>3</v>
      </c>
      <c r="I5" s="5">
        <v>4</v>
      </c>
      <c r="J5" s="5">
        <v>13</v>
      </c>
      <c r="K5" s="5">
        <v>22</v>
      </c>
      <c r="L5" s="5">
        <v>26</v>
      </c>
      <c r="M5" s="5">
        <v>230</v>
      </c>
      <c r="N5" s="5">
        <v>38</v>
      </c>
      <c r="O5" s="5">
        <v>63</v>
      </c>
      <c r="P5" s="5">
        <v>67</v>
      </c>
      <c r="Q5" s="5">
        <v>5</v>
      </c>
      <c r="R5" s="5">
        <v>105</v>
      </c>
      <c r="S5" s="5">
        <v>7</v>
      </c>
      <c r="T5" s="3">
        <f>F5-H5-I5-J5-K5-L5-M5-N5-O5-P5-Q5-R5-S5</f>
        <v>35</v>
      </c>
      <c r="V5" s="4">
        <f>B5</f>
        <v>618</v>
      </c>
      <c r="W5" s="5">
        <v>26.55</v>
      </c>
      <c r="X5" s="5">
        <v>20</v>
      </c>
      <c r="Y5" s="3">
        <v>100</v>
      </c>
    </row>
    <row r="6" spans="1:25" s="15" customFormat="1" x14ac:dyDescent="0.15">
      <c r="A6" s="17"/>
      <c r="B6" s="14">
        <f>B5/$A$5</f>
        <v>0.80996068152031453</v>
      </c>
      <c r="C6" s="14">
        <f t="shared" ref="C6:D6" si="0">C5/$A$5</f>
        <v>0.18086500655307994</v>
      </c>
      <c r="D6" s="16">
        <f t="shared" si="0"/>
        <v>9.1743119266055051E-3</v>
      </c>
      <c r="F6" s="17"/>
      <c r="G6" s="31" t="s">
        <v>229</v>
      </c>
      <c r="H6" s="14">
        <f t="shared" ref="H6:T6" si="1">H5/$F$5</f>
        <v>4.8543689320388345E-3</v>
      </c>
      <c r="I6" s="14">
        <f t="shared" si="1"/>
        <v>6.4724919093851136E-3</v>
      </c>
      <c r="J6" s="14">
        <f t="shared" si="1"/>
        <v>2.1035598705501618E-2</v>
      </c>
      <c r="K6" s="14">
        <f t="shared" si="1"/>
        <v>3.5598705501618123E-2</v>
      </c>
      <c r="L6" s="14">
        <f t="shared" si="1"/>
        <v>4.2071197411003236E-2</v>
      </c>
      <c r="M6" s="14">
        <f t="shared" si="1"/>
        <v>0.37216828478964403</v>
      </c>
      <c r="N6" s="14">
        <f t="shared" si="1"/>
        <v>6.1488673139158574E-2</v>
      </c>
      <c r="O6" s="14">
        <f t="shared" si="1"/>
        <v>0.10194174757281553</v>
      </c>
      <c r="P6" s="14">
        <f t="shared" si="1"/>
        <v>0.10841423948220065</v>
      </c>
      <c r="Q6" s="14">
        <f t="shared" si="1"/>
        <v>8.0906148867313909E-3</v>
      </c>
      <c r="R6" s="14">
        <f t="shared" si="1"/>
        <v>0.16990291262135923</v>
      </c>
      <c r="S6" s="14">
        <f t="shared" si="1"/>
        <v>1.1326860841423949E-2</v>
      </c>
      <c r="T6" s="16">
        <f t="shared" si="1"/>
        <v>5.6634304207119741E-2</v>
      </c>
      <c r="V6" s="17"/>
      <c r="W6" s="14"/>
      <c r="X6" s="14"/>
      <c r="Y6" s="16"/>
    </row>
    <row r="8" spans="1:25" x14ac:dyDescent="0.15">
      <c r="A8" s="1" t="s">
        <v>180</v>
      </c>
      <c r="F8" s="1" t="s">
        <v>181</v>
      </c>
      <c r="M8" s="1" t="s">
        <v>181</v>
      </c>
      <c r="R8" s="1" t="s">
        <v>182</v>
      </c>
    </row>
    <row r="9" spans="1:25" s="2" customFormat="1" ht="127.5" customHeight="1" x14ac:dyDescent="0.15">
      <c r="A9" s="6" t="s">
        <v>1</v>
      </c>
      <c r="B9" s="7" t="s">
        <v>183</v>
      </c>
      <c r="C9" s="7" t="s">
        <v>184</v>
      </c>
      <c r="D9" s="9" t="s">
        <v>19</v>
      </c>
      <c r="F9" s="6" t="s">
        <v>1</v>
      </c>
      <c r="G9" s="7" t="s">
        <v>32</v>
      </c>
      <c r="H9" s="7" t="s">
        <v>33</v>
      </c>
      <c r="I9" s="7" t="s">
        <v>34</v>
      </c>
      <c r="J9" s="7" t="s">
        <v>43</v>
      </c>
      <c r="K9" s="9" t="s">
        <v>19</v>
      </c>
      <c r="M9" s="6" t="s">
        <v>1</v>
      </c>
      <c r="N9" s="7" t="s">
        <v>44</v>
      </c>
      <c r="O9" s="7" t="s">
        <v>45</v>
      </c>
      <c r="P9" s="9" t="s">
        <v>46</v>
      </c>
      <c r="R9" s="6" t="s">
        <v>1</v>
      </c>
      <c r="S9" s="7" t="s">
        <v>185</v>
      </c>
      <c r="T9" s="7" t="s">
        <v>186</v>
      </c>
      <c r="U9" s="7" t="s">
        <v>187</v>
      </c>
      <c r="V9" s="7" t="s">
        <v>188</v>
      </c>
      <c r="W9" s="7" t="s">
        <v>189</v>
      </c>
      <c r="X9" s="7" t="s">
        <v>27</v>
      </c>
      <c r="Y9" s="9" t="s">
        <v>19</v>
      </c>
    </row>
    <row r="10" spans="1:25" x14ac:dyDescent="0.15">
      <c r="A10" s="4">
        <v>763</v>
      </c>
      <c r="B10" s="5">
        <v>592</v>
      </c>
      <c r="C10" s="5">
        <v>164</v>
      </c>
      <c r="D10" s="3">
        <f>A10-B10-C10</f>
        <v>7</v>
      </c>
      <c r="F10" s="4">
        <f>B10</f>
        <v>592</v>
      </c>
      <c r="G10" s="5">
        <v>59</v>
      </c>
      <c r="H10" s="5">
        <v>418</v>
      </c>
      <c r="I10" s="5">
        <v>99</v>
      </c>
      <c r="J10" s="5">
        <v>6</v>
      </c>
      <c r="K10" s="3">
        <f>F10-G10-H10-I10-J10</f>
        <v>10</v>
      </c>
      <c r="M10" s="4">
        <f>B10</f>
        <v>592</v>
      </c>
      <c r="N10" s="21">
        <v>2.0659999999999998</v>
      </c>
      <c r="O10" s="5">
        <v>1</v>
      </c>
      <c r="P10" s="3">
        <v>10</v>
      </c>
      <c r="R10" s="4">
        <v>763</v>
      </c>
      <c r="S10" s="5">
        <v>110</v>
      </c>
      <c r="T10" s="5">
        <v>57</v>
      </c>
      <c r="U10" s="5">
        <v>345</v>
      </c>
      <c r="V10" s="5">
        <v>225</v>
      </c>
      <c r="W10" s="5">
        <v>9</v>
      </c>
      <c r="X10" s="5">
        <v>10</v>
      </c>
      <c r="Y10" s="3">
        <f>R10-S10-T10-U10-V10-W10-X10</f>
        <v>7</v>
      </c>
    </row>
    <row r="11" spans="1:25" s="15" customFormat="1" x14ac:dyDescent="0.15">
      <c r="A11" s="17"/>
      <c r="B11" s="14">
        <f>B10/A10</f>
        <v>0.7758846657929227</v>
      </c>
      <c r="C11" s="14">
        <f t="shared" ref="C11:D11" si="2">C10/B10</f>
        <v>0.27702702702702703</v>
      </c>
      <c r="D11" s="16">
        <f t="shared" si="2"/>
        <v>4.2682926829268296E-2</v>
      </c>
      <c r="F11" s="17"/>
      <c r="G11" s="14">
        <f>G10/$F$10</f>
        <v>9.9662162162162157E-2</v>
      </c>
      <c r="H11" s="14">
        <f t="shared" ref="H11:K11" si="3">H10/$F$10</f>
        <v>0.70608108108108103</v>
      </c>
      <c r="I11" s="14">
        <f t="shared" si="3"/>
        <v>0.16722972972972974</v>
      </c>
      <c r="J11" s="14">
        <f t="shared" si="3"/>
        <v>1.0135135135135136E-2</v>
      </c>
      <c r="K11" s="16">
        <f t="shared" si="3"/>
        <v>1.6891891891891893E-2</v>
      </c>
      <c r="M11" s="17"/>
      <c r="N11" s="14"/>
      <c r="O11" s="14"/>
      <c r="P11" s="16"/>
      <c r="R11" s="17"/>
      <c r="S11" s="14">
        <f>S10/$R$10</f>
        <v>0.14416775884665792</v>
      </c>
      <c r="T11" s="14">
        <f t="shared" ref="T11:Y11" si="4">T10/$R$10</f>
        <v>7.4705111402359109E-2</v>
      </c>
      <c r="U11" s="14">
        <f t="shared" si="4"/>
        <v>0.45216251638269989</v>
      </c>
      <c r="V11" s="14">
        <f t="shared" si="4"/>
        <v>0.2948885976408912</v>
      </c>
      <c r="W11" s="14">
        <f t="shared" si="4"/>
        <v>1.1795543905635648E-2</v>
      </c>
      <c r="X11" s="14">
        <f t="shared" si="4"/>
        <v>1.310615989515072E-2</v>
      </c>
      <c r="Y11" s="16">
        <f t="shared" si="4"/>
        <v>9.1743119266055051E-3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view="pageBreakPreview" zoomScale="60" zoomScaleNormal="100" workbookViewId="0">
      <selection activeCell="H22" sqref="H22"/>
    </sheetView>
  </sheetViews>
  <sheetFormatPr defaultColWidth="6.125" defaultRowHeight="11.25" x14ac:dyDescent="0.15"/>
  <cols>
    <col min="1" max="1" width="5" style="1" customWidth="1"/>
    <col min="2" max="2" width="6.375" style="1" customWidth="1"/>
    <col min="3" max="3" width="6.125" style="1" customWidth="1"/>
    <col min="4" max="4" width="5.625" style="1" customWidth="1"/>
    <col min="5" max="5" width="6.25" style="1" customWidth="1"/>
    <col min="6" max="21" width="5" style="1" customWidth="1"/>
    <col min="22" max="16384" width="6.125" style="1"/>
  </cols>
  <sheetData>
    <row r="1" spans="1:7" x14ac:dyDescent="0.15">
      <c r="A1" s="1" t="s">
        <v>190</v>
      </c>
    </row>
    <row r="3" spans="1:7" x14ac:dyDescent="0.15">
      <c r="A3" s="1" t="s">
        <v>191</v>
      </c>
    </row>
    <row r="4" spans="1:7" s="2" customFormat="1" ht="127.5" customHeight="1" x14ac:dyDescent="0.15">
      <c r="A4" s="6" t="s">
        <v>1</v>
      </c>
      <c r="B4" s="7" t="s">
        <v>192</v>
      </c>
      <c r="C4" s="7" t="s">
        <v>193</v>
      </c>
      <c r="D4" s="7" t="s">
        <v>194</v>
      </c>
      <c r="E4" s="7" t="s">
        <v>195</v>
      </c>
      <c r="F4" s="7" t="s">
        <v>27</v>
      </c>
      <c r="G4" s="9" t="s">
        <v>19</v>
      </c>
    </row>
    <row r="5" spans="1:7" x14ac:dyDescent="0.15">
      <c r="A5" s="4">
        <v>763</v>
      </c>
      <c r="B5" s="5">
        <v>39</v>
      </c>
      <c r="C5" s="5">
        <v>495</v>
      </c>
      <c r="D5" s="5">
        <v>68</v>
      </c>
      <c r="E5" s="5">
        <v>141</v>
      </c>
      <c r="F5" s="5">
        <v>10</v>
      </c>
      <c r="G5" s="3">
        <f>A5-B5-C5-D5-E5-F5</f>
        <v>10</v>
      </c>
    </row>
    <row r="6" spans="1:7" s="15" customFormat="1" x14ac:dyDescent="0.15">
      <c r="A6" s="17"/>
      <c r="B6" s="14">
        <f>B5/$A$5</f>
        <v>5.1114023591087812E-2</v>
      </c>
      <c r="C6" s="14">
        <f t="shared" ref="C6:G6" si="0">C5/$A$5</f>
        <v>0.64875491480996073</v>
      </c>
      <c r="D6" s="14">
        <f t="shared" si="0"/>
        <v>8.9121887287024901E-2</v>
      </c>
      <c r="E6" s="14">
        <f t="shared" si="0"/>
        <v>0.18479685452162517</v>
      </c>
      <c r="F6" s="14">
        <f t="shared" si="0"/>
        <v>1.310615989515072E-2</v>
      </c>
      <c r="G6" s="16">
        <f t="shared" si="0"/>
        <v>1.310615989515072E-2</v>
      </c>
    </row>
  </sheetData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辻野 和香</dc:creator>
  <cp:lastModifiedBy>雪山 早紀</cp:lastModifiedBy>
  <cp:lastPrinted>2022-07-21T05:24:17Z</cp:lastPrinted>
  <dcterms:created xsi:type="dcterms:W3CDTF">2021-07-05T02:10:27Z</dcterms:created>
  <dcterms:modified xsi:type="dcterms:W3CDTF">2022-07-21T05:27:52Z</dcterms:modified>
</cp:coreProperties>
</file>